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2FC80615-8700-4004-BB6F-EA3A5CFE759F}" xr6:coauthVersionLast="45" xr6:coauthVersionMax="45" xr10:uidLastSave="{00000000-0000-0000-0000-000000000000}"/>
  <bookViews>
    <workbookView xWindow="-120" yWindow="-120" windowWidth="29040" windowHeight="15840" tabRatio="999" activeTab="2" xr2:uid="{00000000-000D-0000-FFFF-FFFF00000000}"/>
  </bookViews>
  <sheets>
    <sheet name="INTÉRPRETE LIBRAS 20h NOTURNO" sheetId="13" r:id="rId1"/>
    <sheet name="UNIFORMES" sheetId="12" r:id="rId2"/>
    <sheet name="RESUMO DA PROPOSTA" sheetId="6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2" l="1"/>
  <c r="G5" i="12"/>
  <c r="G34" i="13" l="1"/>
  <c r="G27" i="13"/>
  <c r="G36" i="13" s="1"/>
  <c r="E10" i="13" l="1"/>
  <c r="F145" i="13"/>
  <c r="F144" i="13"/>
  <c r="F143" i="13" l="1"/>
  <c r="G76" i="13"/>
  <c r="E59" i="13"/>
  <c r="E65" i="13" s="1"/>
  <c r="G8" i="13"/>
  <c r="B4" i="13"/>
  <c r="G28" i="13" l="1"/>
  <c r="G35" i="13" s="1"/>
  <c r="G72" i="13"/>
  <c r="G7" i="12" l="1"/>
  <c r="G132" i="13" s="1"/>
  <c r="G40" i="13"/>
  <c r="G38" i="13" l="1"/>
  <c r="G134" i="13"/>
  <c r="G161" i="13" s="1"/>
  <c r="G121" i="13"/>
  <c r="G126" i="13" s="1"/>
  <c r="G99" i="13" l="1"/>
  <c r="G100" i="13" s="1"/>
  <c r="G48" i="13"/>
  <c r="G157" i="13"/>
  <c r="G42" i="13"/>
  <c r="G49" i="13"/>
  <c r="B107" i="13"/>
  <c r="G82" i="13"/>
  <c r="G90" i="13" s="1"/>
  <c r="G101" i="13" l="1"/>
  <c r="G50" i="13"/>
  <c r="G88" i="13" s="1"/>
  <c r="G96" i="13"/>
  <c r="G97" i="13" s="1"/>
  <c r="G98" i="13"/>
  <c r="G58" i="13" l="1"/>
  <c r="G61" i="13"/>
  <c r="G60" i="13"/>
  <c r="G57" i="13"/>
  <c r="G64" i="13"/>
  <c r="G62" i="13"/>
  <c r="G63" i="13"/>
  <c r="G59" i="13"/>
  <c r="G102" i="13"/>
  <c r="G159" i="13" s="1"/>
  <c r="G65" i="13" l="1"/>
  <c r="G89" i="13" s="1"/>
  <c r="G91" i="13" s="1"/>
  <c r="D107" i="13" s="1"/>
  <c r="F107" i="13"/>
  <c r="G115" i="13" l="1"/>
  <c r="G158" i="13"/>
  <c r="G107" i="13"/>
  <c r="G113" i="13"/>
  <c r="G114" i="13"/>
  <c r="G108" i="13"/>
  <c r="G116" i="13" l="1"/>
  <c r="G112" i="13"/>
  <c r="G117" i="13" s="1"/>
  <c r="G125" i="13" s="1"/>
  <c r="G127" i="13" s="1"/>
  <c r="G160" i="13" s="1"/>
  <c r="G162" i="13" s="1"/>
  <c r="G111" i="13"/>
  <c r="G138" i="13" l="1"/>
  <c r="G139" i="13" s="1"/>
  <c r="G140" i="13" s="1"/>
  <c r="G141" i="13" s="1"/>
  <c r="G142" i="13" s="1"/>
  <c r="G144" i="13" s="1"/>
  <c r="G145" i="13" l="1"/>
  <c r="G147" i="13"/>
  <c r="G143" i="13" l="1"/>
  <c r="G148" i="13" s="1"/>
  <c r="G163" i="13" s="1"/>
  <c r="G164" i="13" s="1"/>
  <c r="D6" i="6" s="1"/>
  <c r="G165" i="13" l="1"/>
  <c r="H6" i="6" l="1"/>
  <c r="H7" i="6" s="1"/>
  <c r="I11" i="6" l="1"/>
  <c r="I12" i="6" s="1"/>
  <c r="I14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/>
  </authors>
  <commentList>
    <comment ref="G26" authorId="0" shapeId="0" xr:uid="{FBC63527-5133-4CDB-AEFA-73C611C9983B}">
      <text>
        <r>
          <rPr>
            <sz val="9"/>
            <color indexed="81"/>
            <rFont val="Segoe UI"/>
            <charset val="1"/>
          </rPr>
          <t xml:space="preserve">Utilizado a data base do reajuste do salário mínimo federal.
</t>
        </r>
      </text>
    </comment>
    <comment ref="G72" authorId="0" shapeId="0" xr:uid="{6ECBA218-5ED5-4A0D-95F9-BA84EC7C8A80}">
      <text>
        <r>
          <rPr>
            <sz val="9"/>
            <color indexed="81"/>
            <rFont val="Segoe UI"/>
            <charset val="1"/>
          </rPr>
          <t xml:space="preserve">Conforme Lei nº 7.418/1985 e atualizações posteriores.
</t>
        </r>
      </text>
    </comment>
    <comment ref="G76" authorId="0" shapeId="0" xr:uid="{16A11F7A-E9B7-4E1F-B9A3-26CD98D72D1E}">
      <text>
        <r>
          <rPr>
            <sz val="9"/>
            <color indexed="81"/>
            <rFont val="Segoe UI"/>
            <charset val="1"/>
          </rPr>
          <t xml:space="preserve">A ser cotado conforme critérios da empresa licitante.
</t>
        </r>
      </text>
    </comment>
    <comment ref="G79" authorId="0" shapeId="0" xr:uid="{B532E164-09F0-4FEF-A41C-F19C7CDBDF13}">
      <text>
        <r>
          <rPr>
            <sz val="9"/>
            <color indexed="81"/>
            <rFont val="Segoe UI"/>
            <charset val="1"/>
          </rPr>
          <t xml:space="preserve">A ser cotado conforme critérios da empresa licitante.
</t>
        </r>
      </text>
    </comment>
    <comment ref="G80" authorId="0" shapeId="0" xr:uid="{97C6E8CC-7CA8-4991-B437-29C02DD31153}">
      <text>
        <r>
          <rPr>
            <sz val="9"/>
            <color indexed="81"/>
            <rFont val="Segoe UI"/>
            <charset val="1"/>
          </rPr>
          <t xml:space="preserve">A ser cotado conforme critérios da empresa licitante.
</t>
        </r>
      </text>
    </comment>
    <comment ref="B96" authorId="0" shapeId="0" xr:uid="{5491CA43-FA0B-473A-A6B9-DB01FE09991D}">
      <text>
        <r>
          <rPr>
            <b/>
            <sz val="9"/>
            <color indexed="81"/>
            <rFont val="Segoe UI"/>
            <charset val="1"/>
          </rPr>
          <t>Os reflexos de 13º salário, férias e 1/3 de férias são referentes a 1 mês de Aviso Prévio Indenizado. Na prorrogação contratual, poderão ser considerados 3 dias, conforme Lei nº 12.506/2011, dependendo da análise do nº de ocorrências deste evento no período.</t>
        </r>
      </text>
    </comment>
    <comment ref="B98" authorId="1" shapeId="0" xr:uid="{00000000-0006-0000-0100-000002000000}">
      <text>
        <r>
          <rPr>
            <b/>
            <sz val="8"/>
            <color rgb="FFFF0000"/>
            <rFont val="Tahoma"/>
            <family val="2"/>
            <charset val="1"/>
          </rPr>
          <t>Multa de 40% sobre Saldo da Conta Vinculada do FGTS para RCT s/Justa Causa, com Aviso Indenizado durante a vigência do Contrato de Prestação de Serviços.</t>
        </r>
      </text>
    </comment>
    <comment ref="B99" authorId="0" shapeId="0" xr:uid="{CAC843A5-17C3-48BC-8F7F-EC7B12B1D893}">
      <text>
        <r>
          <rPr>
            <b/>
            <sz val="9"/>
            <color indexed="81"/>
            <rFont val="Segoe UI"/>
            <charset val="1"/>
          </rPr>
          <t>Negociar extinção/redução na 1ª prorrogação contratual</t>
        </r>
      </text>
    </comment>
    <comment ref="B101" authorId="1" shapeId="0" xr:uid="{00000000-0006-0000-0100-000003000000}">
      <text>
        <r>
          <rPr>
            <b/>
            <sz val="8"/>
            <color rgb="FFFF0000"/>
            <rFont val="Tahoma"/>
            <family val="2"/>
            <charset val="1"/>
          </rPr>
          <t>Multa de 40% sobre Saldo da Conta Vinculada do FGTS para RCT s/Justa Causa, com Aviso Trabalhado ao final do Contrato de Prestação de Serviços.</t>
        </r>
      </text>
    </comment>
    <comment ref="B144" authorId="0" shapeId="0" xr:uid="{ABDB349C-FA72-4251-9F7D-8A0F4C830522}">
      <text>
        <r>
          <rPr>
            <sz val="9"/>
            <color indexed="81"/>
            <rFont val="Segoe UI"/>
            <charset val="1"/>
          </rPr>
          <t xml:space="preserve">É vedada a insercção do IRPF e CSLL, conforme Acórdão TCU 950/2007 e 205/2018, além de  diversas deliberações posteriores.
</t>
        </r>
      </text>
    </comment>
  </commentList>
</comments>
</file>

<file path=xl/sharedStrings.xml><?xml version="1.0" encoding="utf-8"?>
<sst xmlns="http://schemas.openxmlformats.org/spreadsheetml/2006/main" count="308" uniqueCount="236">
  <si>
    <t>Planilha de Custos e Formação de Preços</t>
  </si>
  <si>
    <t>Processo:</t>
  </si>
  <si>
    <t>Licitação:</t>
  </si>
  <si>
    <t>Dia/hora:</t>
  </si>
  <si>
    <t>DADOS DO PROPONENTE</t>
  </si>
  <si>
    <t>Razão Social...................................:</t>
  </si>
  <si>
    <t>CNPJ..............................................:</t>
  </si>
  <si>
    <t>DISCRIMINAÇÃO DO SERVIÇO</t>
  </si>
  <si>
    <t>A</t>
  </si>
  <si>
    <t>Data de Apresentação da Proposta (dia/mês/ano)</t>
  </si>
  <si>
    <t>B</t>
  </si>
  <si>
    <t>Município/UF</t>
  </si>
  <si>
    <t>C</t>
  </si>
  <si>
    <t>D</t>
  </si>
  <si>
    <t>N° de meses de execução contratual</t>
  </si>
  <si>
    <t>Categoria profissional (vinculada à execução contratual)</t>
  </si>
  <si>
    <t>Data base da categoria (dia/mês/ano)</t>
  </si>
  <si>
    <t>Composição da Remuneração</t>
  </si>
  <si>
    <t>Valor (R$)</t>
  </si>
  <si>
    <t>Percentual (%)</t>
  </si>
  <si>
    <t>E</t>
  </si>
  <si>
    <t>F</t>
  </si>
  <si>
    <t>G</t>
  </si>
  <si>
    <t>H</t>
  </si>
  <si>
    <t>Assistência Médica e Familiar</t>
  </si>
  <si>
    <t>Submódulo 4.1</t>
  </si>
  <si>
    <t>INSS</t>
  </si>
  <si>
    <t>SEBRAE</t>
  </si>
  <si>
    <t>Submódulo 4.2</t>
  </si>
  <si>
    <t>Incidência do FGTS sobre Aviso Prévio Indenizado</t>
  </si>
  <si>
    <t>PIS</t>
  </si>
  <si>
    <t>Unidade</t>
  </si>
  <si>
    <t xml:space="preserve">IN/MPOG - nº 05/2017 - ANEXO VII-D </t>
  </si>
  <si>
    <t>Submódulo 2.1</t>
  </si>
  <si>
    <t>Submódulo 2.2</t>
  </si>
  <si>
    <t xml:space="preserve">Salário Educação </t>
  </si>
  <si>
    <t>SESC ou SESI</t>
  </si>
  <si>
    <t>SENAI - SENAC</t>
  </si>
  <si>
    <t xml:space="preserve">INCRA </t>
  </si>
  <si>
    <t xml:space="preserve">FGTS </t>
  </si>
  <si>
    <t>Submódulo 2.3</t>
  </si>
  <si>
    <t xml:space="preserve">Insumos Diversos </t>
  </si>
  <si>
    <t xml:space="preserve">Custos Indiretos </t>
  </si>
  <si>
    <t xml:space="preserve">Lucro </t>
  </si>
  <si>
    <t xml:space="preserve">Tributos </t>
  </si>
  <si>
    <t>SUBTOTAL ( A + B + C + D + E )</t>
  </si>
  <si>
    <t xml:space="preserve">Módulo 3 - Provisão para Rescisão </t>
  </si>
  <si>
    <t xml:space="preserve">Módulo 4 - Custo de Reposição do Profissional Ausente </t>
  </si>
  <si>
    <t xml:space="preserve">Módulo 5 - Insumos Diversos </t>
  </si>
  <si>
    <t>Classificação Brasileira de Ocupações</t>
  </si>
  <si>
    <t xml:space="preserve">Módulo 6 - Custos Indiretos, Tributos e Lucro </t>
  </si>
  <si>
    <t xml:space="preserve">Módulo 1 - Composição da Remuneração </t>
  </si>
  <si>
    <t xml:space="preserve">DESCRIÇÃO </t>
  </si>
  <si>
    <t>O valor informado deverá ser o custo real do insumo (descontado o valor eventualmente pago pelo empregado).</t>
  </si>
  <si>
    <t>ANEXO III</t>
  </si>
  <si>
    <t>Declaro para devidos fins que:</t>
  </si>
  <si>
    <t>2. Que não emprego menor de 18 anos em trabalho noturno, perigoso ou insalubre e não emprega menor de 16 anos, salvo menor, a partir de 14 anos, na condição de aprendiz, nos termos do artigo 7°, XXXIII, da Constituição.</t>
  </si>
  <si>
    <t>3. Que a proposta foi elaborada de forma independente, nos termos da Instrução Normativa SLTI/MP nº 2, de 16 de setembro de 2009</t>
  </si>
  <si>
    <t>4. Que não possuo, em sua cadeia produtiva, empregados executando trabalho degradante ou forçado, observando o disposto nos incisos III e IV do art. 1º e no inciso III do art. 5º da Constituição Federal</t>
  </si>
  <si>
    <t>5. Que para elaboração da presenta proposta foram considereados todos os custos diretos, indiretos, impostos, despesas de pessoa e insumos.</t>
  </si>
  <si>
    <t>6. Que a validade da presente proposta é de 60 dias.</t>
  </si>
  <si>
    <t>CARIMBO E ASSINATURA</t>
  </si>
  <si>
    <t>Nota 1</t>
  </si>
  <si>
    <t>Nota 2</t>
  </si>
  <si>
    <t>MÓDULO 1 - COMPOSIÇÃO DA REMUNERAÇÃO</t>
  </si>
  <si>
    <r>
      <rPr>
        <b/>
        <sz val="10"/>
        <color rgb="FF000000"/>
        <rFont val="Calibri"/>
        <family val="2"/>
        <scheme val="minor"/>
      </rPr>
      <t xml:space="preserve">Outros </t>
    </r>
    <r>
      <rPr>
        <sz val="10"/>
        <color rgb="FF000000"/>
        <rFont val="Calibri"/>
        <family val="2"/>
        <scheme val="minor"/>
      </rPr>
      <t>(especificar)</t>
    </r>
  </si>
  <si>
    <t>Nota 3</t>
  </si>
  <si>
    <t>MÓDULO 2 - ENCARGOS E BENEFÍCIOS ANUAIS, MENSAIS E DIÁRIOS</t>
  </si>
  <si>
    <r>
      <rPr>
        <b/>
        <sz val="10"/>
        <color rgb="FF000000"/>
        <rFont val="Calibri"/>
        <family val="2"/>
        <scheme val="minor"/>
      </rPr>
      <t>Férias e Adicional de Férias</t>
    </r>
    <r>
      <rPr>
        <sz val="10"/>
        <color rgb="FF000000"/>
        <rFont val="Calibri"/>
        <family val="2"/>
        <scheme val="minor"/>
      </rPr>
      <t xml:space="preserve"> - [(Rem + Rem/3)/12]</t>
    </r>
  </si>
  <si>
    <t>Total do Submódulo 2.1</t>
  </si>
  <si>
    <t>Nota 4</t>
  </si>
  <si>
    <t>Como a Planilha de Custos é calculada mensalmente, provisiona-se proporcionalmente 1/12 (um doze avos) dos valores referentes à gratificação natalina, férias e adicional de férias</t>
  </si>
  <si>
    <t>Nota 5</t>
  </si>
  <si>
    <t>Nota 6</t>
  </si>
  <si>
    <t xml:space="preserve"> Levando em consideração a vigência contratual prevista no art. 57 da Lei nº 8.666/93, de 23 de junho de 1993, a rubrica férias tem como objetivo principal suprir a necessidade do pagamento das férias remuneradas ao final do contrato de 12 meses. Esta rubrica, quando da prorrogação contratual, torna-se custo não renovável.</t>
  </si>
  <si>
    <t>GPS, FGTS e outras Contribuições</t>
  </si>
  <si>
    <t>RAT</t>
  </si>
  <si>
    <t>FAP</t>
  </si>
  <si>
    <t>Total do Submódulo 2.2</t>
  </si>
  <si>
    <t>Nota 7</t>
  </si>
  <si>
    <t>Os percentuais dos encargos previdenciários, do FGTS e demais contribuições são aqueles estabelecidos pela legislação vigente</t>
  </si>
  <si>
    <t>Nota 8</t>
  </si>
  <si>
    <t xml:space="preserve">SAT - Seguro Acidente de Trabalho (RAT x FAP) </t>
  </si>
  <si>
    <t>O SAT , a depender do grau de risco do serviço, irá variar entre 1% para risco leve, 2% para risco médio e 3% para risco grave</t>
  </si>
  <si>
    <t>Benefícios Mensais e Diários</t>
  </si>
  <si>
    <t>Valor da passagem do transporte coletivo no município de prestação do serviço</t>
  </si>
  <si>
    <t>Quantidade de passagens por dia por empregado</t>
  </si>
  <si>
    <t>Quantidade de dias do mês de recebimento de passagens</t>
  </si>
  <si>
    <t>Quantidade de dias do mês de recebimento de auxílio-alimentação</t>
  </si>
  <si>
    <r>
      <rPr>
        <b/>
        <sz val="10"/>
        <color rgb="FF000000"/>
        <rFont val="Calibri"/>
        <family val="2"/>
      </rPr>
      <t>Outros</t>
    </r>
    <r>
      <rPr>
        <sz val="10"/>
        <color rgb="FF000000"/>
        <rFont val="Calibri"/>
        <family val="2"/>
      </rPr>
      <t xml:space="preserve"> (Especificar)</t>
    </r>
  </si>
  <si>
    <t>Total do Submódulo 2.3</t>
  </si>
  <si>
    <t>QUADRO RESUMO - MÓDULO 2 - BENEFÍCIOS E ENCARGOS ANUAIS, MENSAIS E DIÁRIOS</t>
  </si>
  <si>
    <t>Módulo 2</t>
  </si>
  <si>
    <t>Encargos Previdenciários (GPS), Fundo de Garantia por Tempo de Serviço (FGTS), e Outras Contribuições</t>
  </si>
  <si>
    <t xml:space="preserve">Beneficios e Encargos Anuais, Mensais e Diários </t>
  </si>
  <si>
    <t>Valor</t>
  </si>
  <si>
    <t>BENEFÍCIOS E ENCARGOS ANUAIS, MENSAIS E DIÁRIOS - TOTAL DO MÓDULO 2</t>
  </si>
  <si>
    <t>MÓDULO 3 - PROVISÃO PARA RESCISÃO</t>
  </si>
  <si>
    <t>Descrição</t>
  </si>
  <si>
    <t xml:space="preserve">Incidência do Submódulo 2.2 sobre Aviso Prévio Trabalhado  </t>
  </si>
  <si>
    <t>Módulo 3:</t>
  </si>
  <si>
    <t>Submódulo 4.1 - Substituto nas Ausências Legais</t>
  </si>
  <si>
    <t>Custo Diário: BCCPA/30</t>
  </si>
  <si>
    <r>
      <rPr>
        <b/>
        <sz val="10"/>
        <color rgb="FF000000"/>
        <rFont val="Calibri"/>
        <family val="2"/>
      </rPr>
      <t>Substituto na cobertura de Férias</t>
    </r>
    <r>
      <rPr>
        <sz val="10"/>
        <color rgb="FF000000"/>
        <rFont val="Calibri"/>
        <family val="2"/>
        <charset val="1"/>
      </rPr>
      <t xml:space="preserve">   BCCPA/12</t>
    </r>
  </si>
  <si>
    <r>
      <rPr>
        <b/>
        <sz val="10"/>
        <color rgb="FF000000"/>
        <rFont val="Calibri"/>
        <family val="2"/>
      </rPr>
      <t>Substituto na cobertura de Ausência por Acidente de Trabalho</t>
    </r>
    <r>
      <rPr>
        <sz val="10"/>
        <color rgb="FF000000"/>
        <rFont val="Calibri"/>
        <family val="2"/>
        <charset val="1"/>
      </rPr>
      <t xml:space="preserve">  {[(BCCPA/30)x15dias]/12}x0,78%</t>
    </r>
  </si>
  <si>
    <r>
      <rPr>
        <b/>
        <sz val="10"/>
        <color rgb="FF000000"/>
        <rFont val="Calibri"/>
        <family val="2"/>
      </rPr>
      <t>Substituto na cobertura de Licença Paternidade</t>
    </r>
    <r>
      <rPr>
        <sz val="10"/>
        <color rgb="FF000000"/>
        <rFont val="Calibri"/>
        <family val="2"/>
        <charset val="1"/>
      </rPr>
      <t xml:space="preserve">  {[(BCCPA/30)x5dias]/12}x1,5%</t>
    </r>
  </si>
  <si>
    <r>
      <rPr>
        <b/>
        <sz val="10"/>
        <color rgb="FF000000"/>
        <rFont val="Calibri"/>
        <family val="2"/>
      </rPr>
      <t>Substituto na cobertura de Afastamento Maternidade</t>
    </r>
    <r>
      <rPr>
        <sz val="10"/>
        <color rgb="FF000000"/>
        <rFont val="Calibri"/>
        <family val="2"/>
        <charset val="1"/>
      </rPr>
      <t xml:space="preserve"> {[(Mód.1+Mód.1/3)/12+(sub.2.2+sub.2.3+Mód.3)]x(4/12)}x2%</t>
    </r>
  </si>
  <si>
    <t>Total do Submódulo 4.1</t>
  </si>
  <si>
    <t xml:space="preserve">Substituto na Intrajornada </t>
  </si>
  <si>
    <t xml:space="preserve">Total do Submodulo 4.2  </t>
  </si>
  <si>
    <t>QUADRO RESUMO - MÓDULO 4 - CUSTO DE REPOSIÇÃO DO PROFISSIONAL AUSENTE</t>
  </si>
  <si>
    <t>Módulo 4</t>
  </si>
  <si>
    <t xml:space="preserve">Substituto nas Ausências Legais </t>
  </si>
  <si>
    <t>CUSTO DE REPOSIÇÃO DO PROFISSIONAL AUSENTE - TOTAL DO MÓDULO 4</t>
  </si>
  <si>
    <t>MARCA / FABRICANTE</t>
  </si>
  <si>
    <t>UNIDADE</t>
  </si>
  <si>
    <t>Valor unitário</t>
  </si>
  <si>
    <t>Período de Amortização (meses)</t>
  </si>
  <si>
    <t>Custo mensal unitário</t>
  </si>
  <si>
    <t>* Item com preenchimento obrigatório do campo “Marca / Fabricante”.</t>
  </si>
  <si>
    <t>MÓDULO 5 - INSUMOS DIVERSOS</t>
  </si>
  <si>
    <t>Uniformes</t>
  </si>
  <si>
    <t xml:space="preserve">Outros (especificar) </t>
  </si>
  <si>
    <t>INSUMOS DIVERSOS - TOTAL DO MÓDULO 5</t>
  </si>
  <si>
    <t>MÓDULO 6 - CUSTOS INDIRETOS, LUCRO E TRIBUTOS</t>
  </si>
  <si>
    <r>
      <rPr>
        <b/>
        <sz val="10"/>
        <color rgb="FF000000"/>
        <rFont val="Calibri"/>
        <family val="2"/>
      </rPr>
      <t>BASE DE CÁLCULO DOS CUSTOS INDIRETOS</t>
    </r>
    <r>
      <rPr>
        <sz val="10"/>
        <color rgb="FF000000"/>
        <rFont val="Calibri"/>
        <family val="2"/>
      </rPr>
      <t xml:space="preserve">  =  Total do Módulo 1  (</t>
    </r>
    <r>
      <rPr>
        <i/>
        <sz val="10"/>
        <color rgb="FF000000"/>
        <rFont val="Calibri"/>
        <family val="2"/>
      </rPr>
      <t>Composição da  Remuneração)</t>
    </r>
    <r>
      <rPr>
        <sz val="10"/>
        <color rgb="FF000000"/>
        <rFont val="Calibri"/>
        <family val="2"/>
      </rPr>
      <t xml:space="preserve"> + Total do Módulo 2 (</t>
    </r>
    <r>
      <rPr>
        <i/>
        <sz val="10"/>
        <color rgb="FF000000"/>
        <rFont val="Calibri"/>
        <family val="2"/>
      </rPr>
      <t>Encargos e Benefícios Anuais, Mensais e Diários</t>
    </r>
    <r>
      <rPr>
        <sz val="10"/>
        <color rgb="FF000000"/>
        <rFont val="Calibri"/>
        <family val="2"/>
      </rPr>
      <t>) + Total do Módulo 3 (</t>
    </r>
    <r>
      <rPr>
        <i/>
        <sz val="10"/>
        <color rgb="FF000000"/>
        <rFont val="Calibri"/>
        <family val="2"/>
      </rPr>
      <t>Provisão para Rescisão</t>
    </r>
    <r>
      <rPr>
        <sz val="10"/>
        <color rgb="FF000000"/>
        <rFont val="Calibri"/>
        <family val="2"/>
      </rPr>
      <t>) + Total do Módulo 4 (</t>
    </r>
    <r>
      <rPr>
        <i/>
        <sz val="10"/>
        <color rgb="FF000000"/>
        <rFont val="Calibri"/>
        <family val="2"/>
      </rPr>
      <t>Custo de Reposição do Profissional Ausente</t>
    </r>
    <r>
      <rPr>
        <sz val="10"/>
        <color rgb="FF000000"/>
        <rFont val="Calibri"/>
        <family val="2"/>
      </rPr>
      <t>) + Total do Módulo 5 (</t>
    </r>
    <r>
      <rPr>
        <i/>
        <sz val="10"/>
        <color rgb="FF000000"/>
        <rFont val="Calibri"/>
        <family val="2"/>
      </rPr>
      <t>Insumos Diversos</t>
    </r>
    <r>
      <rPr>
        <sz val="10"/>
        <color rgb="FF000000"/>
        <rFont val="Calibri"/>
        <family val="2"/>
      </rPr>
      <t>)</t>
    </r>
  </si>
  <si>
    <r>
      <rPr>
        <b/>
        <sz val="10"/>
        <color rgb="FF000000"/>
        <rFont val="Calibri"/>
        <family val="2"/>
      </rPr>
      <t>BASE DE CÁLCULO DO LUCRO</t>
    </r>
    <r>
      <rPr>
        <sz val="10"/>
        <color rgb="FF000000"/>
        <rFont val="Calibri"/>
        <family val="2"/>
      </rPr>
      <t xml:space="preserve">  =  Total do Módulo 1  (</t>
    </r>
    <r>
      <rPr>
        <i/>
        <sz val="10"/>
        <color rgb="FF000000"/>
        <rFont val="Calibri"/>
        <family val="2"/>
      </rPr>
      <t>Composição da  Remuneração)</t>
    </r>
    <r>
      <rPr>
        <sz val="10"/>
        <color rgb="FF000000"/>
        <rFont val="Calibri"/>
        <family val="2"/>
      </rPr>
      <t xml:space="preserve"> + Total do Módulo 2 (</t>
    </r>
    <r>
      <rPr>
        <i/>
        <sz val="10"/>
        <color rgb="FF000000"/>
        <rFont val="Calibri"/>
        <family val="2"/>
      </rPr>
      <t>Encargos e Benefícios Anuais, Mensais e Diários</t>
    </r>
    <r>
      <rPr>
        <sz val="10"/>
        <color rgb="FF000000"/>
        <rFont val="Calibri"/>
        <family val="2"/>
      </rPr>
      <t>) + Total do Módulo 3 (</t>
    </r>
    <r>
      <rPr>
        <i/>
        <sz val="10"/>
        <color rgb="FF000000"/>
        <rFont val="Calibri"/>
        <family val="2"/>
      </rPr>
      <t>Provisão para Rescisão</t>
    </r>
    <r>
      <rPr>
        <sz val="10"/>
        <color rgb="FF000000"/>
        <rFont val="Calibri"/>
        <family val="2"/>
      </rPr>
      <t>) + Total do Módulo 4 (</t>
    </r>
    <r>
      <rPr>
        <i/>
        <sz val="10"/>
        <color rgb="FF000000"/>
        <rFont val="Calibri"/>
        <family val="2"/>
      </rPr>
      <t>Custo de Reposição do Profissional Ausente</t>
    </r>
    <r>
      <rPr>
        <sz val="10"/>
        <color rgb="FF000000"/>
        <rFont val="Calibri"/>
        <family val="2"/>
      </rPr>
      <t>) + Total do Módulo 5 (</t>
    </r>
    <r>
      <rPr>
        <i/>
        <sz val="10"/>
        <color rgb="FF000000"/>
        <rFont val="Calibri"/>
        <family val="2"/>
      </rPr>
      <t>Insumos Diversos</t>
    </r>
    <r>
      <rPr>
        <sz val="10"/>
        <color rgb="FF000000"/>
        <rFont val="Calibri"/>
        <family val="2"/>
      </rPr>
      <t>) + Custos Indiretos</t>
    </r>
  </si>
  <si>
    <r>
      <rPr>
        <b/>
        <sz val="10"/>
        <color rgb="FF000000"/>
        <rFont val="Calibri"/>
        <family val="2"/>
      </rPr>
      <t>BASE DE CÁLCULO DOS TRIBUTOS</t>
    </r>
    <r>
      <rPr>
        <sz val="10"/>
        <color rgb="FF000000"/>
        <rFont val="Calibri"/>
        <family val="2"/>
      </rPr>
      <t xml:space="preserve">  =  Total do Módulo 1  (</t>
    </r>
    <r>
      <rPr>
        <i/>
        <sz val="10"/>
        <color rgb="FF000000"/>
        <rFont val="Calibri"/>
        <family val="2"/>
      </rPr>
      <t>Composição da  Remuneração)</t>
    </r>
    <r>
      <rPr>
        <sz val="10"/>
        <color rgb="FF000000"/>
        <rFont val="Calibri"/>
        <family val="2"/>
      </rPr>
      <t xml:space="preserve"> + Total do Módulo 2 (</t>
    </r>
    <r>
      <rPr>
        <i/>
        <sz val="10"/>
        <color rgb="FF000000"/>
        <rFont val="Calibri"/>
        <family val="2"/>
      </rPr>
      <t>Encargos e Benefícios Anuais, Mensais e Diários</t>
    </r>
    <r>
      <rPr>
        <sz val="10"/>
        <color rgb="FF000000"/>
        <rFont val="Calibri"/>
        <family val="2"/>
      </rPr>
      <t>) + Total do Módulo 3 (</t>
    </r>
    <r>
      <rPr>
        <i/>
        <sz val="10"/>
        <color rgb="FF000000"/>
        <rFont val="Calibri"/>
        <family val="2"/>
      </rPr>
      <t>Provisão para Rescisão</t>
    </r>
    <r>
      <rPr>
        <sz val="10"/>
        <color rgb="FF000000"/>
        <rFont val="Calibri"/>
        <family val="2"/>
      </rPr>
      <t>) + Total do Módulo 4 (</t>
    </r>
    <r>
      <rPr>
        <i/>
        <sz val="10"/>
        <color rgb="FF000000"/>
        <rFont val="Calibri"/>
        <family val="2"/>
      </rPr>
      <t>Custo de Reposição do Profissional Ausente</t>
    </r>
    <r>
      <rPr>
        <sz val="10"/>
        <color rgb="FF000000"/>
        <rFont val="Calibri"/>
        <family val="2"/>
      </rPr>
      <t>) + Total do Módulo 5 (</t>
    </r>
    <r>
      <rPr>
        <i/>
        <sz val="10"/>
        <color rgb="FF000000"/>
        <rFont val="Calibri"/>
        <family val="2"/>
      </rPr>
      <t>Insumos Diversos</t>
    </r>
    <r>
      <rPr>
        <sz val="10"/>
        <color rgb="FF000000"/>
        <rFont val="Calibri"/>
        <family val="2"/>
      </rPr>
      <t>) + Custos Indiretos + Lucro</t>
    </r>
  </si>
  <si>
    <t>COFINS</t>
  </si>
  <si>
    <t>ISS</t>
  </si>
  <si>
    <t>C.1</t>
  </si>
  <si>
    <t>C.2</t>
  </si>
  <si>
    <t>C.3</t>
  </si>
  <si>
    <t xml:space="preserve">Tributos Federais </t>
  </si>
  <si>
    <t>Tributos Estaduais (especificar)</t>
  </si>
  <si>
    <t>Tributos Municipais</t>
  </si>
  <si>
    <t>---------</t>
  </si>
  <si>
    <t>CUSTOS INDIRETOS, LUCRO E TRIBUTOS - TOTAL DO MÓDULO 6</t>
  </si>
  <si>
    <t>Custos Indiretos, Lucro e Tributos por Posto.</t>
  </si>
  <si>
    <t>Cálculo do Tributo:</t>
  </si>
  <si>
    <t>Base de Cálculo para os Tributos</t>
  </si>
  <si>
    <t>_______________________________</t>
  </si>
  <si>
    <t>1 – (Total de tributos em % dividido por 100)</t>
  </si>
  <si>
    <t>x Alíquota do Tributo</t>
  </si>
  <si>
    <t>Nota 13</t>
  </si>
  <si>
    <t xml:space="preserve">Módulo 2 - Encargos e Beneficios Anuais , Mensais e Diários </t>
  </si>
  <si>
    <t>Intervalo Intrajornada</t>
  </si>
  <si>
    <t>13º (Décimo Terceiro) Salário, Férias e Adicional de Férias</t>
  </si>
  <si>
    <t>Encargos Previdenciários (GPS), Fundo de Garantia por Tempo de Serviço (FGTS) e outras Contribuições                                                                                          BASE DE CÁLCULO = MÓDULO 1 (Total da Remuneração das Verbas Salariais) +  SUBMÓDULO 2.1</t>
  </si>
  <si>
    <t>Subtotal do Módulo 1: Total da Remuneração das VERBAS SALARIAIS</t>
  </si>
  <si>
    <t>Subtotal do Módulo 1: Total da Remuneração das VERBAS INDENIZATÓRIAS</t>
  </si>
  <si>
    <r>
      <rPr>
        <b/>
        <sz val="10"/>
        <color rgb="FF000000"/>
        <rFont val="Calibri"/>
        <family val="2"/>
      </rPr>
      <t xml:space="preserve">Aviso Prévio Indenizado  </t>
    </r>
    <r>
      <rPr>
        <sz val="10"/>
        <color rgb="FF000000"/>
        <rFont val="Calibri"/>
        <family val="2"/>
        <charset val="1"/>
      </rPr>
      <t xml:space="preserve"> [Rem/12 + 13º/12 + Férias/12 + (1/3 x Férias)/12] x (30/30=1) x 5%rotatividade</t>
    </r>
  </si>
  <si>
    <r>
      <rPr>
        <b/>
        <sz val="10"/>
        <color rgb="FF000000"/>
        <rFont val="Calibri"/>
        <family val="2"/>
      </rPr>
      <t>Multa do FGTS sobre Aviso Prévio Indenizado</t>
    </r>
    <r>
      <rPr>
        <sz val="10"/>
        <color rgb="FF000000"/>
        <rFont val="Calibri"/>
        <family val="2"/>
        <charset val="1"/>
      </rPr>
      <t xml:space="preserve">  [40% + 8% x (Rem + 13º + Férias + 1/3Férias)] x 5%rotatividade</t>
    </r>
  </si>
  <si>
    <r>
      <rPr>
        <b/>
        <sz val="10"/>
        <color rgb="FF000000"/>
        <rFont val="Calibri"/>
        <family val="2"/>
      </rPr>
      <t>Aviso Prévio Trabalhado</t>
    </r>
    <r>
      <rPr>
        <sz val="10"/>
        <color rgb="FF000000"/>
        <rFont val="Calibri"/>
        <family val="2"/>
        <charset val="1"/>
      </rPr>
      <t xml:space="preserve">  [(Rem/30)x7]/12x100% empregados no final do contrato</t>
    </r>
  </si>
  <si>
    <r>
      <rPr>
        <b/>
        <sz val="10"/>
        <color rgb="FF000000"/>
        <rFont val="Calibri"/>
        <family val="2"/>
      </rPr>
      <t>Multa FGTS sobre Aviso Prévio Trabalhado</t>
    </r>
    <r>
      <rPr>
        <sz val="10"/>
        <color rgb="FF000000"/>
        <rFont val="Calibri"/>
        <family val="2"/>
        <charset val="1"/>
      </rPr>
      <t xml:space="preserve">   [40% + 8% x (Rem + 13º + Férias + 1/3Férias)] x 100% empregados</t>
    </r>
  </si>
  <si>
    <t>Os itens que comtemplam o Módulo 4 se referem ao custo dos dias trabalhados pelo repositor/substituto quando o empregado alocado na prestação do serviço estiver ausente, conforme as previsões estabelecidas na legislação.</t>
  </si>
  <si>
    <t xml:space="preserve">BCCPA - Base de cálculo para o custo de Reposição do Profissional Ausente (substituto): Módulo 1 (Total da Remuneração das Verbas Salariais) + Módulo 2 + Módulo 3 </t>
  </si>
  <si>
    <t>Módulo 1  Verbas Salariais:</t>
  </si>
  <si>
    <t>Substituto na cobertuta de Intervalo para Repouso ou Alimentação</t>
  </si>
  <si>
    <t>Tabela do SIMPLES</t>
  </si>
  <si>
    <t>Tributo</t>
  </si>
  <si>
    <t>Alíquota</t>
  </si>
  <si>
    <t>CPP</t>
  </si>
  <si>
    <t>10.662.072/0008-24</t>
  </si>
  <si>
    <t>Regime de Tributação: (1)Real (2)Presumido (3 e 4)Simples Nacional</t>
  </si>
  <si>
    <t>Ano do Acordo, Convenção ou Sentença Normativa em Dissídio Coletivo</t>
  </si>
  <si>
    <t>QUADRO RESUMO DO VALOR MENSAL DOS SERVIÇOS</t>
  </si>
  <si>
    <t>TIPO DE SERVIÇO - ESCALA DE TRABALHO</t>
  </si>
  <si>
    <t>QUANTIDADE DE  POSTOS</t>
  </si>
  <si>
    <t>I</t>
  </si>
  <si>
    <t>IDENTIFICAÇÃO DO SERVIÇO</t>
  </si>
  <si>
    <t>Tipo de Serviço</t>
  </si>
  <si>
    <t>Unidade de Medida</t>
  </si>
  <si>
    <t>Quantidade Total a Contratar</t>
  </si>
  <si>
    <t>Posto</t>
  </si>
  <si>
    <t>QUADRO DEMONSTRATIVO - VALOR GLOBAL DA PROPOSTA</t>
  </si>
  <si>
    <t>Valor Proposto por Unidade de Medida</t>
  </si>
  <si>
    <t>Valor Mensal do Serviço</t>
  </si>
  <si>
    <t>Número de Meses do Contrato</t>
  </si>
  <si>
    <t>Valor Global da Proposta (Valor Mensal do Serviço x nº de meses do contrato)</t>
  </si>
  <si>
    <t>1. Estou CIENTE e de ACORDO com as condições previstas no Termo de Referência.</t>
  </si>
  <si>
    <t>Dados da Empresa:</t>
  </si>
  <si>
    <t>Nota 14</t>
  </si>
  <si>
    <t>xxxxx.xxxxxx/2020-xx</t>
  </si>
  <si>
    <t>xx/2020</t>
  </si>
  <si>
    <t>MÃO DE OBRA VINCULADA À EXECUÇÃO CONTRATUAL</t>
  </si>
  <si>
    <t>MÃO DE OBRA</t>
  </si>
  <si>
    <t>Dados complementares para composição dos custos referente à mão de obra</t>
  </si>
  <si>
    <t>Deverá ser elaborado uma planilha para cada tipo de serviço.</t>
  </si>
  <si>
    <r>
      <rPr>
        <b/>
        <sz val="10"/>
        <color rgb="FF000000"/>
        <rFont val="Calibri"/>
        <family val="2"/>
        <scheme val="minor"/>
      </rPr>
      <t>13º (Décimo Terceiro) Salário</t>
    </r>
    <r>
      <rPr>
        <sz val="10"/>
        <color rgb="FF000000"/>
        <rFont val="Calibri"/>
        <family val="2"/>
        <scheme val="minor"/>
      </rPr>
      <t xml:space="preserve"> - Rem/12</t>
    </r>
  </si>
  <si>
    <t xml:space="preserve">Descrição </t>
  </si>
  <si>
    <t xml:space="preserve">MÓDULO 4 - CUSTO DE REPOSIÇÃO DO PROFISSIONAL AUSENTE </t>
  </si>
  <si>
    <t>O Módulo 1 refere-se ao valor mensal devido ao empregado pela prestação do serviço.</t>
  </si>
  <si>
    <t>PROVISÃO PARA RESCISÃO - TOTAL DO MÓDULO 3</t>
  </si>
  <si>
    <t>Módulo 2                     Sem  VA e VT:</t>
  </si>
  <si>
    <t>VALOR MENSAL DO POSTO (R$)</t>
  </si>
  <si>
    <t>VALOR TOTAL DO SERVIÇO (R$)</t>
  </si>
  <si>
    <t>Não há</t>
  </si>
  <si>
    <t>Tipo de serviço: Tradutor e Intérprete de Libras</t>
  </si>
  <si>
    <t>CBO:  2614-25</t>
  </si>
  <si>
    <t xml:space="preserve">Tradutor e Intérprete de Libras   </t>
  </si>
  <si>
    <t>01.01.2020</t>
  </si>
  <si>
    <t>Participação do empregado em percentual do salário-base</t>
  </si>
  <si>
    <t xml:space="preserve">Valor do Auxílio-Alimentação </t>
  </si>
  <si>
    <t>Percentual de participação do empregado sobre o auxílio-alimentação</t>
  </si>
  <si>
    <r>
      <rPr>
        <b/>
        <sz val="10"/>
        <color rgb="FF000000"/>
        <rFont val="Calibri"/>
        <family val="2"/>
      </rPr>
      <t xml:space="preserve">Auxílio Alimentação    </t>
    </r>
    <r>
      <rPr>
        <sz val="10"/>
        <color rgb="FF000000"/>
        <rFont val="Calibri"/>
        <family val="2"/>
      </rPr>
      <t xml:space="preserve"> [(22xVA)x(1-0,20)]</t>
    </r>
  </si>
  <si>
    <r>
      <rPr>
        <b/>
        <sz val="10"/>
        <color rgb="FF000000"/>
        <rFont val="Calibri"/>
        <family val="2"/>
      </rPr>
      <t xml:space="preserve">Transporte </t>
    </r>
    <r>
      <rPr>
        <sz val="10"/>
        <color rgb="FF000000"/>
        <rFont val="Calibri"/>
        <family val="2"/>
      </rPr>
      <t xml:space="preserve">     [(2xVTx22)x(6%xSB)]</t>
    </r>
  </si>
  <si>
    <r>
      <rPr>
        <b/>
        <sz val="10"/>
        <color rgb="FF000000"/>
        <rFont val="Calibri"/>
        <family val="2"/>
      </rPr>
      <t>Substituto na cobertura de Ausências Legais</t>
    </r>
    <r>
      <rPr>
        <sz val="10"/>
        <color rgb="FF000000"/>
        <rFont val="Calibri"/>
        <family val="2"/>
        <charset val="1"/>
      </rPr>
      <t xml:space="preserve">   [(BCCPA/30)x1dia]/12</t>
    </r>
  </si>
  <si>
    <r>
      <rPr>
        <b/>
        <sz val="10"/>
        <rFont val="Calibri"/>
        <family val="2"/>
      </rPr>
      <t>Substituto na cobertuta de Ausência por Doença</t>
    </r>
    <r>
      <rPr>
        <sz val="10"/>
        <rFont val="Calibri"/>
        <family val="2"/>
      </rPr>
      <t xml:space="preserve">  [(BCCPA/30)x5dias])/12</t>
    </r>
  </si>
  <si>
    <t>Tradutor e Intérprete de Libras - 20h semanais - Noturno</t>
  </si>
  <si>
    <t>Salário Normativo da Categoria Profissional (Pesquisa de Mercado) - 20h/semanais</t>
  </si>
  <si>
    <t>Valor do salário/hora (VSH)</t>
  </si>
  <si>
    <r>
      <rPr>
        <b/>
        <sz val="10"/>
        <color rgb="FF000000"/>
        <rFont val="Calibri"/>
        <family val="2"/>
        <scheme val="minor"/>
      </rPr>
      <t>Salário Base</t>
    </r>
    <r>
      <rPr>
        <sz val="10"/>
        <color rgb="FF000000"/>
        <rFont val="Calibri"/>
        <family val="2"/>
        <scheme val="minor"/>
      </rPr>
      <t xml:space="preserve"> - (Pesquisa de Mercado) - 20hs</t>
    </r>
  </si>
  <si>
    <t>Valor da hora do adicional noturno - VAN  (valor hora x 20%)</t>
  </si>
  <si>
    <r>
      <t xml:space="preserve">Adicional Noturno </t>
    </r>
    <r>
      <rPr>
        <sz val="10"/>
        <rFont val="Calibri"/>
        <family val="2"/>
        <scheme val="minor"/>
      </rPr>
      <t>- Das 22h às 22:30h - meia hora de adicional noturno (VAN x 0,5h noturna x 22dias)</t>
    </r>
  </si>
  <si>
    <r>
      <rPr>
        <b/>
        <sz val="10"/>
        <rFont val="Calibri"/>
        <family val="2"/>
        <scheme val="minor"/>
      </rPr>
      <t>Adicional de Hora Noturna Reduzida (como HE)</t>
    </r>
    <r>
      <rPr>
        <sz val="10"/>
        <rFont val="Calibri"/>
        <family val="2"/>
        <scheme val="minor"/>
      </rPr>
      <t xml:space="preserve"> - ((SB/100x1,5)x(0,5x1,1428571-0,5)x22dias)</t>
    </r>
  </si>
  <si>
    <r>
      <t>COMPOSIÇÃO DA REMUNERAÇÃO - MÓDULO 1</t>
    </r>
    <r>
      <rPr>
        <b/>
        <sz val="9"/>
        <color rgb="FF000000"/>
        <rFont val="Calibri"/>
        <family val="2"/>
      </rPr>
      <t xml:space="preserve"> (Incide sobre: Quadro-Resumo do Custo por Empregado, Custos Indiretos, Lucro e Tributos)</t>
    </r>
  </si>
  <si>
    <r>
      <rPr>
        <b/>
        <sz val="10"/>
        <color rgb="FF000000"/>
        <rFont val="Calibri"/>
        <family val="2"/>
      </rPr>
      <t>Seguro de Vida</t>
    </r>
    <r>
      <rPr>
        <sz val="10"/>
        <color rgb="FF000000"/>
        <rFont val="Calibri"/>
        <family val="2"/>
      </rPr>
      <t xml:space="preserve"> </t>
    </r>
  </si>
  <si>
    <t>Quantidade por Empregado</t>
  </si>
  <si>
    <t xml:space="preserve"> UNIFORMES</t>
  </si>
  <si>
    <t>ANEXO XI-C- Serviços de  Tradutor e Intérprete de Libras</t>
  </si>
  <si>
    <t>Posto de Tradutor e Intérprete de Libras Jornada 20hs semanais</t>
  </si>
  <si>
    <t>I - Posto 20hs semanais</t>
  </si>
  <si>
    <t>Crachá de Identificação em PVC</t>
  </si>
  <si>
    <t>Colete de tecido poliéster/oxford, sem mangas, na cor preta</t>
  </si>
  <si>
    <t xml:space="preserve">13º (décimo terceiro) Salário, Férias e Adicional de Férias </t>
  </si>
  <si>
    <t>QUADRO RESUMO DO CUSTO POR EMPREGADO</t>
  </si>
  <si>
    <t>MÃO DE OBRA VINCULADA À EXECUÇÃO CONTRATUAL (valor por empregado)</t>
  </si>
  <si>
    <t>Valor Total por Empregado - TRADUTOR E  INTÉRPRETE DE LIBRAS - 20hs semanais</t>
  </si>
  <si>
    <t>Valor total mensal por Empregado</t>
  </si>
  <si>
    <r>
      <t xml:space="preserve">PLANILHA DA ADMINISTRAÇÃO - IFFAR </t>
    </r>
    <r>
      <rPr>
        <b/>
        <i/>
        <sz val="10"/>
        <color rgb="FFFF0000"/>
        <rFont val="Calibri"/>
        <family val="2"/>
      </rPr>
      <t>CAMPUS</t>
    </r>
    <r>
      <rPr>
        <b/>
        <sz val="10"/>
        <color rgb="FFFF0000"/>
        <rFont val="Calibri"/>
        <family val="2"/>
        <charset val="1"/>
      </rPr>
      <t xml:space="preserve"> SANTO ÂNGELO</t>
    </r>
  </si>
  <si>
    <t>Santo Ângelo/RS</t>
  </si>
  <si>
    <t>TRADUTOR E INTÉRPRETE DE LIBRAS 20h - NOTURNO</t>
  </si>
  <si>
    <t>VALOR TOTAL PARA 03 POSTOS - TRADUTOR E INTÉRPRETE DE LIBRAS - 20hs semanais</t>
  </si>
  <si>
    <t>VALOR MENSAL DOS SERVIÇOS</t>
  </si>
  <si>
    <t>Pesquisa de Preço*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</si>
</sst>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8" formatCode="&quot;R$&quot;#,##0.00;[Red]\-&quot;R$&quot;#,##0.00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dddd&quot;, &quot;mmmm\ dd&quot;, &quot;yyyy"/>
    <numFmt numFmtId="167" formatCode="_(* #,##0.00_);_(* \(#,##0.00\);_(* \-??_);_(@_)"/>
    <numFmt numFmtId="168" formatCode="&quot;R$ &quot;#,##0.00_);&quot;(R$ &quot;#,##0.00\)"/>
    <numFmt numFmtId="169" formatCode="[$-416]General"/>
    <numFmt numFmtId="170" formatCode="[$-416]0%"/>
    <numFmt numFmtId="171" formatCode="#,##0.00&quot; &quot;;&quot; (&quot;#,##0.00&quot;)&quot;;&quot; -&quot;#&quot; &quot;;@&quot; &quot;"/>
    <numFmt numFmtId="172" formatCode="[$R$-416]&quot; &quot;#,##0.00;[Red]&quot;-&quot;[$R$-416]&quot; &quot;#,##0.00"/>
    <numFmt numFmtId="173" formatCode="&quot;R$&quot;\ #,##0.00"/>
    <numFmt numFmtId="174" formatCode="dd/mm/yy\ hh:mm"/>
    <numFmt numFmtId="175" formatCode="_(&quot;R$ &quot;* #,##0.00_);_(&quot;R$ &quot;* \(#,##0.00\);_(&quot;R$ &quot;* \-??_);_(@_)"/>
  </numFmts>
  <fonts count="64">
    <font>
      <sz val="11"/>
      <color rgb="FF000000"/>
      <name val="Calibri"/>
      <family val="2"/>
      <charset val="1"/>
    </font>
    <font>
      <b/>
      <sz val="8"/>
      <color rgb="FFFF0000"/>
      <name val="Tahoma"/>
      <family val="2"/>
      <charset val="1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C00000"/>
      <name val="Calibri"/>
      <family val="2"/>
      <charset val="1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Arial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9"/>
      <color indexed="8"/>
      <name val="Arial"/>
      <family val="2"/>
    </font>
    <font>
      <sz val="9"/>
      <color theme="0" tint="-0.499984740745262"/>
      <name val="Arial"/>
      <family val="2"/>
    </font>
    <font>
      <b/>
      <sz val="10"/>
      <color rgb="FFFF0000"/>
      <name val="Calibri"/>
      <family val="2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FF0000"/>
      <name val="Calibri"/>
      <family val="2"/>
      <charset val="1"/>
    </font>
    <font>
      <b/>
      <sz val="10"/>
      <color rgb="FFFF0000"/>
      <name val="Calibri"/>
      <family val="2"/>
      <charset val="1"/>
    </font>
    <font>
      <i/>
      <sz val="10"/>
      <color rgb="FF000000"/>
      <name val="Calibri"/>
      <family val="2"/>
      <charset val="1"/>
    </font>
    <font>
      <sz val="10"/>
      <color theme="0"/>
      <name val="Calibri"/>
      <family val="2"/>
      <charset val="1"/>
    </font>
    <font>
      <b/>
      <sz val="10"/>
      <color rgb="FFC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charset val="1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rgb="FF000000"/>
      <name val="Calibri"/>
      <family val="2"/>
    </font>
    <font>
      <sz val="10"/>
      <color theme="1"/>
      <name val="Calibri"/>
      <family val="2"/>
      <charset val="1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Calibri"/>
      <family val="2"/>
      <charset val="1"/>
    </font>
    <font>
      <i/>
      <sz val="10"/>
      <name val="Calibri"/>
      <family val="2"/>
    </font>
    <font>
      <i/>
      <sz val="10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9"/>
      <color rgb="FF000000"/>
      <name val="Calibri"/>
      <family val="2"/>
    </font>
    <font>
      <i/>
      <sz val="9"/>
      <color rgb="FF000000"/>
      <name val="Calibri"/>
      <family val="2"/>
    </font>
    <font>
      <i/>
      <sz val="9"/>
      <name val="Calibri"/>
      <family val="2"/>
    </font>
    <font>
      <b/>
      <i/>
      <sz val="9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i/>
      <sz val="10"/>
      <color rgb="FF000000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i/>
      <sz val="11"/>
      <color rgb="FF000000"/>
      <name val="Calibri"/>
      <family val="2"/>
    </font>
    <font>
      <i/>
      <sz val="10.5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  <charset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color indexed="81"/>
      <name val="Segoe UI"/>
      <charset val="1"/>
    </font>
    <font>
      <b/>
      <i/>
      <sz val="10"/>
      <color rgb="FFFF0000"/>
      <name val="Calibri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1"/>
      <name val="Segoe UI"/>
      <charset val="1"/>
    </font>
  </fonts>
  <fills count="2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rgb="FF80808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rgb="FF808080"/>
      </patternFill>
    </fill>
    <fill>
      <patternFill patternType="solid">
        <fgColor theme="6" tint="0.79998168889431442"/>
        <bgColor rgb="FFBFBFBF"/>
      </patternFill>
    </fill>
    <fill>
      <patternFill patternType="solid">
        <fgColor theme="6" tint="0.79998168889431442"/>
        <bgColor rgb="FF969696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rgb="FF969696"/>
      </patternFill>
    </fill>
    <fill>
      <patternFill patternType="solid">
        <fgColor theme="0" tint="-0.249977111117893"/>
        <bgColor rgb="FF96969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808080"/>
      </patternFill>
    </fill>
    <fill>
      <patternFill patternType="solid">
        <fgColor theme="0" tint="-0.14999847407452621"/>
        <bgColor rgb="FF969696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7" fontId="2" fillId="0" borderId="0" applyBorder="0" applyProtection="0"/>
    <xf numFmtId="0" fontId="2" fillId="0" borderId="0" applyBorder="0" applyProtection="0"/>
    <xf numFmtId="9" fontId="2" fillId="0" borderId="0" applyBorder="0" applyProtection="0"/>
    <xf numFmtId="0" fontId="3" fillId="0" borderId="0"/>
    <xf numFmtId="0" fontId="11" fillId="0" borderId="0"/>
    <xf numFmtId="171" fontId="7" fillId="0" borderId="0" applyBorder="0" applyProtection="0"/>
    <xf numFmtId="169" fontId="7" fillId="0" borderId="0" applyBorder="0" applyProtection="0"/>
    <xf numFmtId="169" fontId="7" fillId="0" borderId="0" applyBorder="0" applyProtection="0"/>
    <xf numFmtId="170" fontId="7" fillId="0" borderId="0" applyBorder="0" applyProtection="0"/>
    <xf numFmtId="0" fontId="12" fillId="0" borderId="0" applyNumberFormat="0" applyBorder="0" applyProtection="0">
      <alignment horizontal="center"/>
    </xf>
    <xf numFmtId="0" fontId="12" fillId="0" borderId="0" applyNumberFormat="0" applyBorder="0" applyProtection="0">
      <alignment horizontal="center" textRotation="90"/>
    </xf>
    <xf numFmtId="169" fontId="7" fillId="0" borderId="0" applyBorder="0" applyProtection="0"/>
    <xf numFmtId="0" fontId="13" fillId="0" borderId="0" applyNumberFormat="0" applyBorder="0" applyProtection="0"/>
    <xf numFmtId="172" fontId="13" fillId="0" borderId="0" applyBorder="0" applyProtection="0"/>
    <xf numFmtId="0" fontId="3" fillId="0" borderId="0"/>
    <xf numFmtId="174" fontId="3" fillId="0" borderId="0" applyFill="0" applyBorder="0" applyAlignment="0" applyProtection="0"/>
  </cellStyleXfs>
  <cellXfs count="510">
    <xf numFmtId="0" fontId="0" fillId="0" borderId="0" xfId="0"/>
    <xf numFmtId="0" fontId="14" fillId="0" borderId="0" xfId="0" applyFont="1"/>
    <xf numFmtId="0" fontId="14" fillId="0" borderId="2" xfId="0" applyFont="1" applyBorder="1"/>
    <xf numFmtId="0" fontId="17" fillId="0" borderId="0" xfId="0" applyFont="1"/>
    <xf numFmtId="0" fontId="18" fillId="0" borderId="14" xfId="0" applyFont="1" applyBorder="1" applyProtection="1"/>
    <xf numFmtId="0" fontId="17" fillId="0" borderId="0" xfId="0" applyFont="1" applyAlignment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10" fontId="17" fillId="0" borderId="0" xfId="3" applyNumberFormat="1" applyFont="1" applyBorder="1" applyAlignment="1" applyProtection="1">
      <protection locked="0"/>
    </xf>
    <xf numFmtId="0" fontId="18" fillId="0" borderId="9" xfId="0" applyFont="1" applyBorder="1" applyAlignment="1" applyProtection="1">
      <alignment horizontal="right"/>
    </xf>
    <xf numFmtId="0" fontId="18" fillId="0" borderId="13" xfId="0" applyFont="1" applyBorder="1" applyAlignment="1" applyProtection="1">
      <alignment horizontal="center"/>
    </xf>
    <xf numFmtId="0" fontId="18" fillId="0" borderId="13" xfId="0" applyFont="1" applyBorder="1" applyAlignment="1" applyProtection="1">
      <alignment horizontal="center" vertical="center"/>
    </xf>
    <xf numFmtId="0" fontId="17" fillId="0" borderId="0" xfId="0" applyFont="1" applyProtection="1">
      <protection locked="0"/>
    </xf>
    <xf numFmtId="164" fontId="17" fillId="0" borderId="0" xfId="0" applyNumberFormat="1" applyFont="1" applyProtection="1">
      <protection locked="0"/>
    </xf>
    <xf numFmtId="0" fontId="21" fillId="0" borderId="0" xfId="0" applyFont="1" applyBorder="1" applyAlignment="1" applyProtection="1">
      <alignment horizontal="left"/>
    </xf>
    <xf numFmtId="0" fontId="25" fillId="0" borderId="0" xfId="0" applyFont="1" applyProtection="1">
      <protection locked="0"/>
    </xf>
    <xf numFmtId="0" fontId="26" fillId="0" borderId="13" xfId="0" applyFont="1" applyBorder="1" applyAlignment="1" applyProtection="1">
      <alignment horizontal="center"/>
    </xf>
    <xf numFmtId="0" fontId="27" fillId="0" borderId="0" xfId="0" applyFont="1"/>
    <xf numFmtId="0" fontId="27" fillId="0" borderId="0" xfId="0" applyFont="1" applyProtection="1">
      <protection locked="0"/>
    </xf>
    <xf numFmtId="0" fontId="17" fillId="0" borderId="0" xfId="0" applyFont="1" applyFill="1" applyBorder="1" applyProtection="1">
      <protection locked="0"/>
    </xf>
    <xf numFmtId="0" fontId="18" fillId="0" borderId="0" xfId="0" applyFont="1" applyFill="1" applyBorder="1" applyAlignment="1" applyProtection="1">
      <alignment horizontal="center"/>
    </xf>
    <xf numFmtId="168" fontId="18" fillId="0" borderId="0" xfId="0" applyNumberFormat="1" applyFont="1" applyFill="1" applyBorder="1" applyAlignment="1" applyProtection="1">
      <alignment horizontal="distributed" vertical="center"/>
    </xf>
    <xf numFmtId="0" fontId="17" fillId="0" borderId="0" xfId="0" applyFont="1" applyFill="1" applyBorder="1"/>
    <xf numFmtId="0" fontId="25" fillId="0" borderId="0" xfId="0" applyFont="1" applyAlignment="1" applyProtection="1">
      <alignment vertical="center"/>
      <protection locked="0"/>
    </xf>
    <xf numFmtId="0" fontId="26" fillId="0" borderId="13" xfId="0" applyFont="1" applyFill="1" applyBorder="1" applyAlignment="1" applyProtection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>
      <alignment vertical="center"/>
    </xf>
    <xf numFmtId="0" fontId="17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Alignment="1">
      <alignment vertical="center"/>
    </xf>
    <xf numFmtId="0" fontId="18" fillId="0" borderId="14" xfId="0" applyFont="1" applyFill="1" applyBorder="1" applyAlignment="1" applyProtection="1">
      <alignment horizontal="center"/>
    </xf>
    <xf numFmtId="0" fontId="29" fillId="0" borderId="0" xfId="0" applyFont="1" applyAlignment="1" applyProtection="1">
      <alignment vertical="center"/>
      <protection locked="0"/>
    </xf>
    <xf numFmtId="0" fontId="29" fillId="0" borderId="0" xfId="0" applyFont="1" applyAlignment="1">
      <alignment vertical="center"/>
    </xf>
    <xf numFmtId="43" fontId="29" fillId="0" borderId="0" xfId="0" applyNumberFormat="1" applyFont="1" applyAlignment="1">
      <alignment vertical="center"/>
    </xf>
    <xf numFmtId="43" fontId="29" fillId="0" borderId="0" xfId="0" applyNumberFormat="1" applyFont="1" applyAlignment="1" applyProtection="1">
      <alignment vertical="center"/>
      <protection locked="0"/>
    </xf>
    <xf numFmtId="0" fontId="17" fillId="0" borderId="0" xfId="0" applyFont="1" applyBorder="1"/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24" fillId="0" borderId="0" xfId="0" applyFont="1" applyFill="1" applyBorder="1" applyAlignment="1" applyProtection="1">
      <alignment vertical="center"/>
    </xf>
    <xf numFmtId="0" fontId="29" fillId="0" borderId="0" xfId="0" applyFont="1" applyFill="1" applyBorder="1" applyAlignment="1">
      <alignment vertical="center"/>
    </xf>
    <xf numFmtId="0" fontId="17" fillId="0" borderId="0" xfId="0" applyFont="1" applyFill="1"/>
    <xf numFmtId="168" fontId="17" fillId="0" borderId="0" xfId="0" applyNumberFormat="1" applyFont="1" applyFill="1" applyProtection="1">
      <protection locked="0"/>
    </xf>
    <xf numFmtId="0" fontId="17" fillId="0" borderId="0" xfId="0" applyFont="1" applyFill="1" applyProtection="1">
      <protection locked="0"/>
    </xf>
    <xf numFmtId="0" fontId="29" fillId="0" borderId="0" xfId="0" applyFont="1" applyFill="1" applyProtection="1">
      <protection locked="0"/>
    </xf>
    <xf numFmtId="0" fontId="29" fillId="0" borderId="0" xfId="0" applyFont="1" applyFill="1"/>
    <xf numFmtId="0" fontId="34" fillId="0" borderId="0" xfId="0" applyFont="1" applyFill="1" applyBorder="1" applyAlignment="1" applyProtection="1">
      <alignment horizontal="center" vertical="center"/>
    </xf>
    <xf numFmtId="0" fontId="29" fillId="0" borderId="14" xfId="0" applyFont="1" applyFill="1" applyBorder="1" applyAlignment="1" applyProtection="1">
      <alignment horizontal="center"/>
    </xf>
    <xf numFmtId="0" fontId="2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9" fillId="0" borderId="13" xfId="0" applyFont="1" applyFill="1" applyBorder="1" applyAlignment="1" applyProtection="1">
      <alignment horizontal="center"/>
    </xf>
    <xf numFmtId="0" fontId="17" fillId="0" borderId="0" xfId="0" applyFont="1" applyProtection="1"/>
    <xf numFmtId="0" fontId="24" fillId="0" borderId="13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8" fillId="0" borderId="13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</xf>
    <xf numFmtId="0" fontId="18" fillId="12" borderId="0" xfId="0" applyFont="1" applyFill="1" applyBorder="1" applyAlignment="1" applyProtection="1">
      <alignment horizontal="right"/>
    </xf>
    <xf numFmtId="0" fontId="26" fillId="0" borderId="13" xfId="0" applyFont="1" applyBorder="1" applyAlignment="1" applyProtection="1">
      <alignment horizontal="center" vertical="center"/>
    </xf>
    <xf numFmtId="1" fontId="8" fillId="3" borderId="9" xfId="0" applyNumberFormat="1" applyFont="1" applyFill="1" applyBorder="1" applyAlignment="1" applyProtection="1">
      <alignment horizontal="center" vertical="center"/>
      <protection locked="0"/>
    </xf>
    <xf numFmtId="0" fontId="37" fillId="0" borderId="30" xfId="0" applyFont="1" applyBorder="1" applyAlignment="1" applyProtection="1">
      <alignment horizontal="center" wrapText="1"/>
    </xf>
    <xf numFmtId="0" fontId="39" fillId="0" borderId="0" xfId="0" applyFont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vertical="center"/>
    </xf>
    <xf numFmtId="168" fontId="18" fillId="5" borderId="30" xfId="0" applyNumberFormat="1" applyFont="1" applyFill="1" applyBorder="1" applyAlignment="1" applyProtection="1">
      <alignment vertical="center"/>
    </xf>
    <xf numFmtId="0" fontId="18" fillId="9" borderId="30" xfId="0" applyFont="1" applyFill="1" applyBorder="1" applyAlignment="1" applyProtection="1">
      <alignment vertical="center"/>
    </xf>
    <xf numFmtId="0" fontId="40" fillId="0" borderId="0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24" fillId="10" borderId="28" xfId="0" applyFont="1" applyFill="1" applyBorder="1" applyAlignment="1">
      <alignment horizontal="center"/>
    </xf>
    <xf numFmtId="0" fontId="18" fillId="14" borderId="30" xfId="0" applyFont="1" applyFill="1" applyBorder="1" applyAlignment="1" applyProtection="1">
      <alignment horizontal="center" vertical="center"/>
    </xf>
    <xf numFmtId="0" fontId="24" fillId="2" borderId="20" xfId="0" applyFont="1" applyFill="1" applyBorder="1" applyAlignment="1">
      <alignment horizontal="center"/>
    </xf>
    <xf numFmtId="0" fontId="18" fillId="2" borderId="30" xfId="0" applyFont="1" applyFill="1" applyBorder="1" applyAlignment="1" applyProtection="1">
      <alignment horizontal="center" vertical="center"/>
    </xf>
    <xf numFmtId="165" fontId="26" fillId="15" borderId="9" xfId="0" applyNumberFormat="1" applyFont="1" applyFill="1" applyBorder="1" applyAlignment="1">
      <alignment horizontal="right" vertical="center"/>
    </xf>
    <xf numFmtId="0" fontId="18" fillId="4" borderId="11" xfId="0" applyFont="1" applyFill="1" applyBorder="1" applyAlignment="1" applyProtection="1">
      <alignment horizontal="center" vertical="center"/>
    </xf>
    <xf numFmtId="0" fontId="24" fillId="4" borderId="28" xfId="0" applyFont="1" applyFill="1" applyBorder="1" applyAlignment="1">
      <alignment horizontal="center"/>
    </xf>
    <xf numFmtId="9" fontId="25" fillId="0" borderId="30" xfId="0" applyNumberFormat="1" applyFont="1" applyBorder="1" applyAlignment="1">
      <alignment horizontal="center" vertical="center"/>
    </xf>
    <xf numFmtId="0" fontId="25" fillId="15" borderId="30" xfId="0" applyFont="1" applyFill="1" applyBorder="1" applyAlignment="1">
      <alignment horizontal="center" vertical="center"/>
    </xf>
    <xf numFmtId="0" fontId="25" fillId="15" borderId="30" xfId="0" applyFont="1" applyFill="1" applyBorder="1" applyAlignment="1" applyProtection="1">
      <alignment horizontal="center" vertical="center"/>
      <protection locked="0"/>
    </xf>
    <xf numFmtId="10" fontId="17" fillId="0" borderId="0" xfId="0" applyNumberFormat="1" applyFont="1" applyFill="1" applyBorder="1" applyProtection="1">
      <protection locked="0"/>
    </xf>
    <xf numFmtId="2" fontId="25" fillId="0" borderId="30" xfId="0" applyNumberFormat="1" applyFont="1" applyBorder="1" applyAlignment="1" applyProtection="1">
      <alignment horizontal="center" vertical="center"/>
      <protection locked="0"/>
    </xf>
    <xf numFmtId="165" fontId="18" fillId="15" borderId="9" xfId="0" applyNumberFormat="1" applyFont="1" applyFill="1" applyBorder="1" applyAlignment="1" applyProtection="1">
      <alignment vertical="center"/>
    </xf>
    <xf numFmtId="0" fontId="46" fillId="0" borderId="0" xfId="0" applyFont="1" applyFill="1" applyBorder="1" applyAlignment="1" applyProtection="1">
      <alignment horizontal="center" vertical="center" wrapText="1"/>
    </xf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left" vertical="center"/>
    </xf>
    <xf numFmtId="0" fontId="18" fillId="6" borderId="30" xfId="0" applyFont="1" applyFill="1" applyBorder="1" applyAlignment="1" applyProtection="1">
      <alignment horizontal="center"/>
    </xf>
    <xf numFmtId="0" fontId="24" fillId="0" borderId="30" xfId="0" applyFont="1" applyBorder="1" applyAlignment="1" applyProtection="1">
      <alignment horizontal="center" vertical="center"/>
    </xf>
    <xf numFmtId="165" fontId="31" fillId="0" borderId="30" xfId="0" applyNumberFormat="1" applyFont="1" applyBorder="1" applyAlignment="1" applyProtection="1">
      <alignment vertical="center"/>
      <protection locked="0"/>
    </xf>
    <xf numFmtId="165" fontId="18" fillId="16" borderId="30" xfId="0" applyNumberFormat="1" applyFont="1" applyFill="1" applyBorder="1" applyAlignment="1" applyProtection="1">
      <alignment horizontal="distributed" vertical="center"/>
    </xf>
    <xf numFmtId="0" fontId="32" fillId="0" borderId="0" xfId="0" applyFont="1" applyBorder="1" applyAlignment="1" applyProtection="1">
      <alignment horizontal="center"/>
    </xf>
    <xf numFmtId="0" fontId="47" fillId="0" borderId="0" xfId="0" applyFont="1" applyBorder="1" applyAlignment="1" applyProtection="1">
      <alignment horizontal="left"/>
    </xf>
    <xf numFmtId="0" fontId="17" fillId="0" borderId="0" xfId="0" applyFont="1" applyBorder="1" applyProtection="1"/>
    <xf numFmtId="0" fontId="18" fillId="0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center" vertical="center"/>
    </xf>
    <xf numFmtId="0" fontId="44" fillId="0" borderId="0" xfId="0" applyFont="1" applyBorder="1" applyAlignment="1" applyProtection="1">
      <alignment horizontal="left" vertical="center"/>
    </xf>
    <xf numFmtId="0" fontId="24" fillId="17" borderId="21" xfId="0" applyFont="1" applyFill="1" applyBorder="1" applyAlignment="1" applyProtection="1">
      <alignment horizontal="center" vertical="center"/>
    </xf>
    <xf numFmtId="165" fontId="24" fillId="15" borderId="9" xfId="0" applyNumberFormat="1" applyFont="1" applyFill="1" applyBorder="1" applyAlignment="1" applyProtection="1">
      <alignment horizontal="center" vertical="center"/>
    </xf>
    <xf numFmtId="44" fontId="4" fillId="2" borderId="30" xfId="2" applyNumberFormat="1" applyFont="1" applyFill="1" applyBorder="1" applyProtection="1"/>
    <xf numFmtId="0" fontId="29" fillId="17" borderId="19" xfId="0" applyFont="1" applyFill="1" applyBorder="1" applyAlignment="1" applyProtection="1">
      <alignment horizontal="center"/>
    </xf>
    <xf numFmtId="0" fontId="17" fillId="0" borderId="0" xfId="0" applyFont="1" applyFill="1" applyBorder="1" applyProtection="1"/>
    <xf numFmtId="0" fontId="18" fillId="0" borderId="23" xfId="0" applyFont="1" applyBorder="1" applyAlignment="1" applyProtection="1">
      <alignment horizontal="center" vertical="center"/>
    </xf>
    <xf numFmtId="44" fontId="4" fillId="6" borderId="30" xfId="2" applyNumberFormat="1" applyFont="1" applyFill="1" applyBorder="1" applyProtection="1"/>
    <xf numFmtId="0" fontId="5" fillId="0" borderId="12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</xf>
    <xf numFmtId="168" fontId="5" fillId="0" borderId="30" xfId="0" applyNumberFormat="1" applyFont="1" applyFill="1" applyBorder="1" applyAlignment="1" applyProtection="1">
      <alignment horizontal="center" vertical="center"/>
    </xf>
    <xf numFmtId="44" fontId="5" fillId="0" borderId="30" xfId="0" applyNumberFormat="1" applyFont="1" applyFill="1" applyBorder="1" applyAlignment="1" applyProtection="1">
      <alignment horizontal="center" vertical="center"/>
    </xf>
    <xf numFmtId="44" fontId="5" fillId="15" borderId="30" xfId="0" applyNumberFormat="1" applyFont="1" applyFill="1" applyBorder="1" applyAlignment="1" applyProtection="1">
      <alignment horizontal="center" vertical="center"/>
    </xf>
    <xf numFmtId="44" fontId="5" fillId="2" borderId="30" xfId="0" applyNumberFormat="1" applyFont="1" applyFill="1" applyBorder="1" applyAlignment="1" applyProtection="1">
      <alignment horizontal="center" vertical="center"/>
    </xf>
    <xf numFmtId="0" fontId="18" fillId="13" borderId="30" xfId="0" applyFont="1" applyFill="1" applyBorder="1" applyAlignment="1" applyProtection="1">
      <alignment horizontal="center" vertical="center"/>
    </xf>
    <xf numFmtId="0" fontId="24" fillId="6" borderId="20" xfId="0" applyFont="1" applyFill="1" applyBorder="1" applyAlignment="1">
      <alignment horizontal="center"/>
    </xf>
    <xf numFmtId="44" fontId="18" fillId="15" borderId="30" xfId="0" applyNumberFormat="1" applyFont="1" applyFill="1" applyBorder="1" applyAlignment="1" applyProtection="1">
      <alignment horizontal="right" vertical="center"/>
    </xf>
    <xf numFmtId="0" fontId="18" fillId="0" borderId="12" xfId="0" applyFont="1" applyFill="1" applyBorder="1" applyAlignment="1" applyProtection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24" fillId="6" borderId="30" xfId="0" applyFont="1" applyFill="1" applyBorder="1" applyAlignment="1">
      <alignment horizontal="center"/>
    </xf>
    <xf numFmtId="0" fontId="18" fillId="0" borderId="12" xfId="0" applyFont="1" applyFill="1" applyBorder="1" applyAlignment="1" applyProtection="1">
      <alignment horizontal="left" vertical="center" wrapText="1"/>
    </xf>
    <xf numFmtId="0" fontId="18" fillId="0" borderId="18" xfId="0" applyFont="1" applyFill="1" applyBorder="1" applyAlignment="1" applyProtection="1">
      <alignment horizontal="left" vertical="center" wrapText="1"/>
    </xf>
    <xf numFmtId="165" fontId="24" fillId="2" borderId="30" xfId="0" applyNumberFormat="1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 vertical="center"/>
    </xf>
    <xf numFmtId="0" fontId="29" fillId="0" borderId="23" xfId="0" applyFont="1" applyFill="1" applyBorder="1" applyAlignment="1" applyProtection="1">
      <alignment horizontal="center"/>
    </xf>
    <xf numFmtId="165" fontId="24" fillId="6" borderId="30" xfId="0" applyNumberFormat="1" applyFont="1" applyFill="1" applyBorder="1" applyProtection="1"/>
    <xf numFmtId="0" fontId="26" fillId="0" borderId="30" xfId="0" applyFont="1" applyBorder="1" applyAlignment="1" applyProtection="1">
      <alignment horizontal="center"/>
    </xf>
    <xf numFmtId="0" fontId="18" fillId="0" borderId="1" xfId="0" applyFont="1" applyBorder="1" applyAlignment="1" applyProtection="1">
      <alignment horizontal="left"/>
    </xf>
    <xf numFmtId="0" fontId="5" fillId="15" borderId="3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4" fillId="0" borderId="23" xfId="0" applyFont="1" applyFill="1" applyBorder="1" applyAlignment="1" applyProtection="1">
      <alignment horizontal="center" vertical="center"/>
    </xf>
    <xf numFmtId="0" fontId="24" fillId="0" borderId="13" xfId="0" applyFont="1" applyBorder="1" applyAlignment="1" applyProtection="1">
      <alignment horizontal="center" vertical="center"/>
    </xf>
    <xf numFmtId="0" fontId="9" fillId="0" borderId="30" xfId="15" applyFont="1" applyFill="1" applyBorder="1" applyAlignment="1" applyProtection="1">
      <alignment horizontal="justify" vertical="center" wrapText="1"/>
    </xf>
    <xf numFmtId="1" fontId="9" fillId="0" borderId="30" xfId="15" applyNumberFormat="1" applyFont="1" applyFill="1" applyBorder="1" applyAlignment="1" applyProtection="1">
      <alignment horizontal="center" vertical="center"/>
    </xf>
    <xf numFmtId="175" fontId="9" fillId="0" borderId="30" xfId="16" applyNumberFormat="1" applyFont="1" applyFill="1" applyBorder="1" applyAlignment="1" applyProtection="1">
      <alignment horizontal="center" vertical="center"/>
      <protection locked="0"/>
    </xf>
    <xf numFmtId="1" fontId="9" fillId="0" borderId="30" xfId="15" applyNumberFormat="1" applyFont="1" applyBorder="1" applyAlignment="1" applyProtection="1">
      <alignment horizontal="center" vertical="center"/>
    </xf>
    <xf numFmtId="0" fontId="9" fillId="0" borderId="30" xfId="15" applyNumberFormat="1" applyFont="1" applyFill="1" applyBorder="1" applyAlignment="1" applyProtection="1">
      <alignment horizontal="center" vertical="center"/>
    </xf>
    <xf numFmtId="175" fontId="9" fillId="0" borderId="30" xfId="16" applyNumberFormat="1" applyFont="1" applyFill="1" applyBorder="1" applyAlignment="1" applyProtection="1">
      <alignment horizontal="center" vertical="center"/>
    </xf>
    <xf numFmtId="175" fontId="9" fillId="0" borderId="30" xfId="16" applyNumberFormat="1" applyFont="1" applyFill="1" applyBorder="1" applyAlignment="1" applyProtection="1">
      <alignment vertical="center"/>
      <protection locked="0"/>
    </xf>
    <xf numFmtId="175" fontId="10" fillId="18" borderId="30" xfId="16" applyNumberFormat="1" applyFont="1" applyFill="1" applyBorder="1" applyAlignment="1" applyProtection="1">
      <alignment horizontal="center" vertical="center"/>
    </xf>
    <xf numFmtId="0" fontId="36" fillId="0" borderId="30" xfId="15" applyFont="1" applyFill="1" applyBorder="1" applyAlignment="1" applyProtection="1">
      <alignment horizontal="center" vertical="center" wrapText="1"/>
    </xf>
    <xf numFmtId="0" fontId="24" fillId="14" borderId="30" xfId="0" applyFont="1" applyFill="1" applyBorder="1" applyAlignment="1" applyProtection="1">
      <alignment horizontal="center"/>
    </xf>
    <xf numFmtId="0" fontId="24" fillId="0" borderId="30" xfId="0" applyFont="1" applyFill="1" applyBorder="1" applyAlignment="1" applyProtection="1">
      <alignment horizontal="center"/>
    </xf>
    <xf numFmtId="0" fontId="24" fillId="0" borderId="30" xfId="0" applyFont="1" applyFill="1" applyBorder="1" applyAlignment="1" applyProtection="1">
      <alignment horizontal="center" vertical="center"/>
    </xf>
    <xf numFmtId="165" fontId="29" fillId="0" borderId="30" xfId="0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right" vertical="center"/>
    </xf>
    <xf numFmtId="44" fontId="4" fillId="0" borderId="0" xfId="2" applyNumberFormat="1" applyFont="1" applyFill="1" applyBorder="1" applyProtection="1"/>
    <xf numFmtId="0" fontId="24" fillId="14" borderId="30" xfId="0" applyFont="1" applyFill="1" applyBorder="1" applyAlignment="1" applyProtection="1">
      <alignment horizontal="center" vertical="center"/>
    </xf>
    <xf numFmtId="165" fontId="24" fillId="2" borderId="30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24" fillId="15" borderId="30" xfId="0" applyFont="1" applyFill="1" applyBorder="1" applyAlignment="1" applyProtection="1">
      <alignment horizontal="center" vertical="center"/>
    </xf>
    <xf numFmtId="10" fontId="23" fillId="15" borderId="30" xfId="0" applyNumberFormat="1" applyFont="1" applyFill="1" applyBorder="1" applyAlignment="1">
      <alignment horizontal="center" vertical="center"/>
    </xf>
    <xf numFmtId="0" fontId="24" fillId="15" borderId="13" xfId="0" applyFont="1" applyFill="1" applyBorder="1" applyAlignment="1" applyProtection="1">
      <alignment horizontal="center" vertical="center"/>
    </xf>
    <xf numFmtId="165" fontId="29" fillId="0" borderId="30" xfId="0" applyNumberFormat="1" applyFont="1" applyFill="1" applyBorder="1" applyAlignment="1">
      <alignment horizontal="center" vertical="center"/>
    </xf>
    <xf numFmtId="0" fontId="24" fillId="15" borderId="30" xfId="0" applyFont="1" applyFill="1" applyBorder="1" applyAlignment="1">
      <alignment vertical="center"/>
    </xf>
    <xf numFmtId="10" fontId="10" fillId="0" borderId="30" xfId="3" applyNumberFormat="1" applyFont="1" applyBorder="1" applyAlignment="1">
      <alignment horizontal="center" vertical="center"/>
    </xf>
    <xf numFmtId="165" fontId="24" fillId="15" borderId="9" xfId="0" applyNumberFormat="1" applyFont="1" applyFill="1" applyBorder="1" applyAlignment="1">
      <alignment horizontal="center" vertical="center"/>
    </xf>
    <xf numFmtId="44" fontId="24" fillId="15" borderId="30" xfId="0" applyNumberFormat="1" applyFont="1" applyFill="1" applyBorder="1" applyAlignment="1">
      <alignment vertical="center"/>
    </xf>
    <xf numFmtId="44" fontId="24" fillId="6" borderId="30" xfId="0" applyNumberFormat="1" applyFont="1" applyFill="1" applyBorder="1" applyAlignment="1" applyProtection="1">
      <alignment vertical="center"/>
    </xf>
    <xf numFmtId="0" fontId="22" fillId="0" borderId="0" xfId="0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right" vertical="center"/>
    </xf>
    <xf numFmtId="44" fontId="24" fillId="0" borderId="0" xfId="0" applyNumberFormat="1" applyFont="1" applyFill="1" applyBorder="1" applyAlignment="1" applyProtection="1">
      <alignment vertical="center"/>
    </xf>
    <xf numFmtId="165" fontId="24" fillId="15" borderId="30" xfId="0" applyNumberFormat="1" applyFont="1" applyFill="1" applyBorder="1" applyAlignment="1" applyProtection="1">
      <alignment horizontal="center" vertical="center"/>
    </xf>
    <xf numFmtId="165" fontId="29" fillId="0" borderId="9" xfId="0" applyNumberFormat="1" applyFont="1" applyFill="1" applyBorder="1" applyAlignment="1" applyProtection="1">
      <alignment horizontal="right" vertical="center"/>
    </xf>
    <xf numFmtId="165" fontId="29" fillId="15" borderId="9" xfId="0" applyNumberFormat="1" applyFont="1" applyFill="1" applyBorder="1" applyAlignment="1" applyProtection="1">
      <alignment horizontal="right" vertical="center"/>
    </xf>
    <xf numFmtId="165" fontId="29" fillId="0" borderId="24" xfId="0" applyNumberFormat="1" applyFont="1" applyFill="1" applyBorder="1" applyAlignment="1" applyProtection="1">
      <alignment horizontal="right" vertical="center"/>
    </xf>
    <xf numFmtId="0" fontId="53" fillId="0" borderId="0" xfId="0" applyFont="1" applyBorder="1" applyAlignment="1" applyProtection="1">
      <alignment horizontal="center" vertical="center"/>
    </xf>
    <xf numFmtId="0" fontId="52" fillId="0" borderId="0" xfId="0" applyFont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/>
    </xf>
    <xf numFmtId="0" fontId="52" fillId="0" borderId="0" xfId="0" applyFont="1" applyBorder="1" applyAlignment="1" applyProtection="1">
      <alignment horizontal="left"/>
    </xf>
    <xf numFmtId="0" fontId="24" fillId="0" borderId="13" xfId="0" applyFont="1" applyBorder="1" applyAlignment="1" applyProtection="1">
      <alignment horizontal="center" vertical="center"/>
    </xf>
    <xf numFmtId="168" fontId="25" fillId="0" borderId="30" xfId="0" applyNumberFormat="1" applyFont="1" applyFill="1" applyBorder="1" applyAlignment="1" applyProtection="1">
      <alignment horizontal="distributed" vertical="distributed" wrapText="1"/>
      <protection locked="0"/>
    </xf>
    <xf numFmtId="168" fontId="17" fillId="0" borderId="9" xfId="0" applyNumberFormat="1" applyFont="1" applyFill="1" applyBorder="1" applyAlignment="1" applyProtection="1">
      <alignment horizontal="distributed" vertical="center"/>
    </xf>
    <xf numFmtId="165" fontId="29" fillId="0" borderId="24" xfId="0" applyNumberFormat="1" applyFont="1" applyFill="1" applyBorder="1" applyAlignment="1" applyProtection="1">
      <alignment vertical="center" wrapText="1"/>
    </xf>
    <xf numFmtId="165" fontId="17" fillId="0" borderId="30" xfId="0" applyNumberFormat="1" applyFont="1" applyFill="1" applyBorder="1" applyAlignment="1" applyProtection="1">
      <alignment horizontal="right" vertical="center"/>
    </xf>
    <xf numFmtId="165" fontId="36" fillId="0" borderId="30" xfId="0" applyNumberFormat="1" applyFont="1" applyFill="1" applyBorder="1" applyAlignment="1" applyProtection="1">
      <alignment horizontal="right" vertical="center"/>
    </xf>
    <xf numFmtId="165" fontId="18" fillId="0" borderId="9" xfId="0" applyNumberFormat="1" applyFont="1" applyFill="1" applyBorder="1" applyAlignment="1" applyProtection="1">
      <alignment horizontal="right" vertical="center"/>
    </xf>
    <xf numFmtId="165" fontId="17" fillId="0" borderId="9" xfId="0" applyNumberFormat="1" applyFont="1" applyFill="1" applyBorder="1" applyAlignment="1">
      <alignment horizontal="right"/>
    </xf>
    <xf numFmtId="165" fontId="29" fillId="0" borderId="24" xfId="0" applyNumberFormat="1" applyFont="1" applyFill="1" applyBorder="1" applyAlignment="1" applyProtection="1">
      <alignment vertical="center"/>
    </xf>
    <xf numFmtId="165" fontId="29" fillId="0" borderId="30" xfId="0" applyNumberFormat="1" applyFont="1" applyFill="1" applyBorder="1" applyAlignment="1"/>
    <xf numFmtId="165" fontId="17" fillId="0" borderId="30" xfId="0" applyNumberFormat="1" applyFont="1" applyFill="1" applyBorder="1" applyAlignment="1">
      <alignment vertical="center"/>
    </xf>
    <xf numFmtId="165" fontId="29" fillId="0" borderId="31" xfId="0" applyNumberFormat="1" applyFont="1" applyFill="1" applyBorder="1" applyAlignment="1">
      <alignment horizontal="center" vertical="center"/>
    </xf>
    <xf numFmtId="0" fontId="24" fillId="0" borderId="30" xfId="0" applyFont="1" applyBorder="1" applyAlignment="1" applyProtection="1">
      <alignment horizontal="center" wrapText="1"/>
    </xf>
    <xf numFmtId="168" fontId="24" fillId="2" borderId="30" xfId="0" applyNumberFormat="1" applyFont="1" applyFill="1" applyBorder="1" applyAlignment="1" applyProtection="1">
      <alignment vertical="center"/>
    </xf>
    <xf numFmtId="0" fontId="24" fillId="0" borderId="12" xfId="0" applyFont="1" applyFill="1" applyBorder="1" applyAlignment="1" applyProtection="1">
      <alignment horizontal="right" vertical="center"/>
    </xf>
    <xf numFmtId="0" fontId="24" fillId="0" borderId="3" xfId="0" applyFont="1" applyFill="1" applyBorder="1" applyAlignment="1" applyProtection="1">
      <alignment horizontal="right" vertical="center"/>
    </xf>
    <xf numFmtId="168" fontId="24" fillId="0" borderId="8" xfId="0" applyNumberFormat="1" applyFont="1" applyFill="1" applyBorder="1" applyAlignment="1" applyProtection="1">
      <alignment vertical="center"/>
    </xf>
    <xf numFmtId="0" fontId="5" fillId="15" borderId="30" xfId="0" applyFont="1" applyFill="1" applyBorder="1" applyAlignment="1" applyProtection="1">
      <alignment horizontal="center" vertical="center" wrapText="1"/>
    </xf>
    <xf numFmtId="168" fontId="29" fillId="0" borderId="30" xfId="0" applyNumberFormat="1" applyFont="1" applyFill="1" applyBorder="1" applyAlignment="1" applyProtection="1">
      <alignment vertical="center"/>
    </xf>
    <xf numFmtId="165" fontId="25" fillId="0" borderId="9" xfId="0" applyNumberFormat="1" applyFont="1" applyFill="1" applyBorder="1" applyAlignment="1">
      <alignment horizontal="right" vertical="center"/>
    </xf>
    <xf numFmtId="165" fontId="25" fillId="0" borderId="9" xfId="0" applyNumberFormat="1" applyFont="1" applyFill="1" applyBorder="1" applyAlignment="1" applyProtection="1">
      <alignment horizontal="right" vertical="center"/>
    </xf>
    <xf numFmtId="165" fontId="25" fillId="0" borderId="3" xfId="0" applyNumberFormat="1" applyFont="1" applyFill="1" applyBorder="1" applyAlignment="1" applyProtection="1">
      <alignment horizontal="right" vertical="center"/>
    </xf>
    <xf numFmtId="165" fontId="31" fillId="0" borderId="9" xfId="0" applyNumberFormat="1" applyFont="1" applyFill="1" applyBorder="1" applyAlignment="1" applyProtection="1">
      <alignment horizontal="right" vertical="center"/>
      <protection locked="0"/>
    </xf>
    <xf numFmtId="168" fontId="33" fillId="0" borderId="9" xfId="0" applyNumberFormat="1" applyFont="1" applyFill="1" applyBorder="1" applyAlignment="1" applyProtection="1">
      <alignment horizontal="distributed" vertical="center"/>
    </xf>
    <xf numFmtId="0" fontId="10" fillId="15" borderId="30" xfId="0" applyFont="1" applyFill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10" fontId="10" fillId="0" borderId="30" xfId="3" applyNumberFormat="1" applyFont="1" applyBorder="1" applyAlignment="1" applyProtection="1">
      <alignment vertical="center"/>
      <protection locked="0"/>
    </xf>
    <xf numFmtId="0" fontId="27" fillId="0" borderId="0" xfId="0" applyFont="1" applyFill="1"/>
    <xf numFmtId="0" fontId="18" fillId="17" borderId="30" xfId="0" applyFont="1" applyFill="1" applyBorder="1" applyAlignment="1" applyProtection="1">
      <alignment horizontal="center"/>
    </xf>
    <xf numFmtId="0" fontId="25" fillId="0" borderId="0" xfId="0" applyFont="1" applyFill="1"/>
    <xf numFmtId="0" fontId="23" fillId="0" borderId="9" xfId="0" applyFont="1" applyFill="1" applyBorder="1" applyAlignment="1" applyProtection="1">
      <alignment horizontal="center" vertical="center" wrapText="1"/>
      <protection locked="0"/>
    </xf>
    <xf numFmtId="0" fontId="37" fillId="0" borderId="18" xfId="0" applyFont="1" applyFill="1" applyBorder="1" applyAlignment="1" applyProtection="1">
      <alignment horizontal="right" vertical="center" wrapText="1"/>
      <protection locked="0"/>
    </xf>
    <xf numFmtId="164" fontId="37" fillId="0" borderId="18" xfId="1" applyNumberFormat="1" applyFont="1" applyFill="1" applyBorder="1" applyAlignment="1" applyProtection="1">
      <alignment horizontal="right" vertical="center"/>
      <protection locked="0"/>
    </xf>
    <xf numFmtId="0" fontId="36" fillId="0" borderId="9" xfId="0" applyFont="1" applyFill="1" applyBorder="1" applyAlignment="1" applyProtection="1">
      <alignment horizontal="right" vertical="center"/>
      <protection locked="0"/>
    </xf>
    <xf numFmtId="8" fontId="36" fillId="0" borderId="30" xfId="0" applyNumberFormat="1" applyFont="1" applyFill="1" applyBorder="1" applyAlignment="1" applyProtection="1">
      <alignment horizontal="right" vertical="center"/>
    </xf>
    <xf numFmtId="168" fontId="25" fillId="0" borderId="9" xfId="0" applyNumberFormat="1" applyFont="1" applyFill="1" applyBorder="1" applyAlignment="1" applyProtection="1">
      <alignment horizontal="distributed" vertical="distributed" wrapText="1"/>
    </xf>
    <xf numFmtId="0" fontId="37" fillId="0" borderId="13" xfId="0" applyFont="1" applyBorder="1" applyAlignment="1" applyProtection="1">
      <alignment horizontal="center" vertical="center"/>
    </xf>
    <xf numFmtId="0" fontId="60" fillId="0" borderId="0" xfId="0" applyFont="1"/>
    <xf numFmtId="0" fontId="42" fillId="4" borderId="30" xfId="0" applyFont="1" applyFill="1" applyBorder="1" applyAlignment="1" applyProtection="1">
      <alignment horizontal="center" vertical="center"/>
    </xf>
    <xf numFmtId="0" fontId="45" fillId="4" borderId="30" xfId="0" applyFont="1" applyFill="1" applyBorder="1" applyAlignment="1" applyProtection="1">
      <alignment horizontal="center" vertical="center"/>
    </xf>
    <xf numFmtId="0" fontId="32" fillId="4" borderId="30" xfId="0" applyFont="1" applyFill="1" applyBorder="1" applyAlignment="1" applyProtection="1">
      <alignment horizontal="center" vertical="center"/>
    </xf>
    <xf numFmtId="0" fontId="52" fillId="4" borderId="36" xfId="0" applyFont="1" applyFill="1" applyBorder="1" applyAlignment="1" applyProtection="1">
      <alignment horizontal="left"/>
    </xf>
    <xf numFmtId="0" fontId="18" fillId="4" borderId="22" xfId="0" applyFont="1" applyFill="1" applyBorder="1" applyAlignment="1" applyProtection="1">
      <alignment horizontal="right" vertical="center"/>
    </xf>
    <xf numFmtId="44" fontId="24" fillId="4" borderId="5" xfId="0" applyNumberFormat="1" applyFont="1" applyFill="1" applyBorder="1" applyAlignment="1" applyProtection="1">
      <alignment vertical="center"/>
    </xf>
    <xf numFmtId="0" fontId="52" fillId="4" borderId="34" xfId="0" applyFont="1" applyFill="1" applyBorder="1" applyAlignment="1" applyProtection="1">
      <alignment horizontal="left" vertical="center"/>
    </xf>
    <xf numFmtId="0" fontId="18" fillId="4" borderId="0" xfId="0" applyFont="1" applyFill="1" applyBorder="1" applyAlignment="1" applyProtection="1">
      <alignment horizontal="right" vertical="center"/>
    </xf>
    <xf numFmtId="44" fontId="24" fillId="4" borderId="29" xfId="0" applyNumberFormat="1" applyFont="1" applyFill="1" applyBorder="1" applyAlignment="1" applyProtection="1">
      <alignment vertical="center"/>
    </xf>
    <xf numFmtId="0" fontId="52" fillId="4" borderId="39" xfId="0" applyFont="1" applyFill="1" applyBorder="1" applyAlignment="1" applyProtection="1">
      <alignment horizontal="left"/>
    </xf>
    <xf numFmtId="0" fontId="18" fillId="4" borderId="2" xfId="0" applyFont="1" applyFill="1" applyBorder="1" applyAlignment="1" applyProtection="1">
      <alignment horizontal="right" vertical="center"/>
    </xf>
    <xf numFmtId="44" fontId="24" fillId="4" borderId="7" xfId="0" applyNumberFormat="1" applyFont="1" applyFill="1" applyBorder="1" applyAlignment="1" applyProtection="1">
      <alignment vertical="center"/>
    </xf>
    <xf numFmtId="0" fontId="45" fillId="4" borderId="30" xfId="0" applyFont="1" applyFill="1" applyBorder="1" applyAlignment="1" applyProtection="1">
      <alignment horizontal="center" vertical="center" wrapText="1"/>
    </xf>
    <xf numFmtId="0" fontId="42" fillId="4" borderId="30" xfId="0" applyFont="1" applyFill="1" applyBorder="1" applyAlignment="1" applyProtection="1">
      <alignment horizontal="center"/>
    </xf>
    <xf numFmtId="168" fontId="24" fillId="15" borderId="9" xfId="0" applyNumberFormat="1" applyFont="1" applyFill="1" applyBorder="1" applyAlignment="1" applyProtection="1">
      <alignment horizontal="center" vertical="center"/>
    </xf>
    <xf numFmtId="0" fontId="18" fillId="16" borderId="31" xfId="0" applyFont="1" applyFill="1" applyBorder="1" applyAlignment="1" applyProtection="1">
      <alignment horizontal="center"/>
    </xf>
    <xf numFmtId="0" fontId="62" fillId="0" borderId="0" xfId="0" applyFont="1"/>
    <xf numFmtId="0" fontId="55" fillId="0" borderId="25" xfId="0" applyFont="1" applyBorder="1" applyAlignment="1">
      <alignment horizontal="center" vertical="center" wrapText="1"/>
    </xf>
    <xf numFmtId="0" fontId="62" fillId="0" borderId="0" xfId="0" applyFont="1" applyBorder="1" applyAlignment="1">
      <alignment vertical="center"/>
    </xf>
    <xf numFmtId="173" fontId="25" fillId="0" borderId="0" xfId="2" applyNumberFormat="1" applyFont="1" applyBorder="1" applyAlignment="1">
      <alignment vertical="center"/>
    </xf>
    <xf numFmtId="173" fontId="25" fillId="0" borderId="29" xfId="2" applyNumberFormat="1" applyFont="1" applyBorder="1" applyAlignment="1">
      <alignment vertical="center"/>
    </xf>
    <xf numFmtId="173" fontId="55" fillId="15" borderId="30" xfId="2" applyNumberFormat="1" applyFont="1" applyFill="1" applyBorder="1" applyAlignment="1">
      <alignment horizontal="center" vertical="center"/>
    </xf>
    <xf numFmtId="173" fontId="56" fillId="0" borderId="30" xfId="2" applyNumberFormat="1" applyFont="1" applyBorder="1" applyAlignment="1">
      <alignment vertical="center"/>
    </xf>
    <xf numFmtId="0" fontId="55" fillId="0" borderId="30" xfId="0" applyFont="1" applyBorder="1" applyAlignment="1">
      <alignment horizontal="center" vertical="center"/>
    </xf>
    <xf numFmtId="173" fontId="55" fillId="15" borderId="30" xfId="2" applyNumberFormat="1" applyFont="1" applyFill="1" applyBorder="1" applyAlignment="1">
      <alignment horizontal="right" vertical="center"/>
    </xf>
    <xf numFmtId="1" fontId="56" fillId="0" borderId="30" xfId="2" applyNumberFormat="1" applyFont="1" applyBorder="1" applyAlignment="1">
      <alignment vertical="center"/>
    </xf>
    <xf numFmtId="173" fontId="55" fillId="15" borderId="30" xfId="2" applyNumberFormat="1" applyFont="1" applyFill="1" applyBorder="1" applyAlignment="1">
      <alignment vertical="center"/>
    </xf>
    <xf numFmtId="0" fontId="62" fillId="0" borderId="0" xfId="0" applyFont="1" applyBorder="1" applyAlignment="1">
      <alignment horizontal="center" vertical="center" wrapText="1"/>
    </xf>
    <xf numFmtId="173" fontId="25" fillId="0" borderId="0" xfId="2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56" fillId="0" borderId="0" xfId="0" applyFont="1"/>
    <xf numFmtId="10" fontId="23" fillId="3" borderId="30" xfId="0" applyNumberFormat="1" applyFont="1" applyFill="1" applyBorder="1" applyAlignment="1">
      <alignment horizontal="center" vertical="center"/>
    </xf>
    <xf numFmtId="0" fontId="0" fillId="0" borderId="0" xfId="0" applyFill="1"/>
    <xf numFmtId="0" fontId="9" fillId="0" borderId="30" xfId="0" applyFont="1" applyFill="1" applyBorder="1" applyAlignment="1" applyProtection="1">
      <alignment horizontal="center" wrapText="1"/>
    </xf>
    <xf numFmtId="0" fontId="36" fillId="0" borderId="30" xfId="0" applyFont="1" applyFill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/>
    </xf>
    <xf numFmtId="44" fontId="24" fillId="6" borderId="30" xfId="0" applyNumberFormat="1" applyFont="1" applyFill="1" applyBorder="1" applyAlignment="1" applyProtection="1">
      <alignment horizontal="right" vertical="center"/>
    </xf>
    <xf numFmtId="44" fontId="6" fillId="2" borderId="30" xfId="2" applyNumberFormat="1" applyFont="1" applyFill="1" applyBorder="1"/>
    <xf numFmtId="0" fontId="6" fillId="2" borderId="30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left" vertical="center"/>
    </xf>
    <xf numFmtId="0" fontId="18" fillId="0" borderId="22" xfId="0" applyFont="1" applyFill="1" applyBorder="1" applyAlignment="1" applyProtection="1">
      <alignment horizontal="left" vertical="center"/>
    </xf>
    <xf numFmtId="0" fontId="18" fillId="0" borderId="5" xfId="0" applyFont="1" applyFill="1" applyBorder="1" applyAlignment="1" applyProtection="1">
      <alignment horizontal="left" vertical="center"/>
    </xf>
    <xf numFmtId="0" fontId="29" fillId="0" borderId="30" xfId="0" applyFont="1" applyFill="1" applyBorder="1" applyAlignment="1" applyProtection="1">
      <alignment horizontal="left" vertical="center"/>
    </xf>
    <xf numFmtId="0" fontId="18" fillId="6" borderId="30" xfId="0" applyFont="1" applyFill="1" applyBorder="1" applyAlignment="1" applyProtection="1">
      <alignment horizontal="right" vertical="center"/>
    </xf>
    <xf numFmtId="0" fontId="5" fillId="13" borderId="30" xfId="0" applyFont="1" applyFill="1" applyBorder="1" applyAlignment="1" applyProtection="1">
      <alignment horizontal="center" vertical="center"/>
    </xf>
    <xf numFmtId="0" fontId="18" fillId="14" borderId="3" xfId="0" applyFont="1" applyFill="1" applyBorder="1" applyAlignment="1" applyProtection="1">
      <alignment horizontal="center" vertical="center"/>
    </xf>
    <xf numFmtId="0" fontId="18" fillId="14" borderId="12" xfId="0" applyFont="1" applyFill="1" applyBorder="1" applyAlignment="1" applyProtection="1">
      <alignment horizontal="center" vertical="center"/>
    </xf>
    <xf numFmtId="0" fontId="18" fillId="14" borderId="8" xfId="0" applyFont="1" applyFill="1" applyBorder="1" applyAlignment="1" applyProtection="1">
      <alignment horizontal="center" vertical="center"/>
    </xf>
    <xf numFmtId="0" fontId="29" fillId="0" borderId="3" xfId="0" applyFont="1" applyFill="1" applyBorder="1" applyAlignment="1">
      <alignment horizontal="left"/>
    </xf>
    <xf numFmtId="0" fontId="29" fillId="0" borderId="12" xfId="0" applyFont="1" applyFill="1" applyBorder="1" applyAlignment="1">
      <alignment horizontal="left"/>
    </xf>
    <xf numFmtId="0" fontId="29" fillId="0" borderId="8" xfId="0" applyFont="1" applyFill="1" applyBorder="1" applyAlignment="1">
      <alignment horizontal="left"/>
    </xf>
    <xf numFmtId="0" fontId="29" fillId="0" borderId="4" xfId="0" applyFont="1" applyFill="1" applyBorder="1" applyAlignment="1">
      <alignment horizontal="left"/>
    </xf>
    <xf numFmtId="0" fontId="29" fillId="0" borderId="22" xfId="0" applyFont="1" applyFill="1" applyBorder="1" applyAlignment="1">
      <alignment horizontal="left"/>
    </xf>
    <xf numFmtId="0" fontId="29" fillId="0" borderId="5" xfId="0" applyFont="1" applyFill="1" applyBorder="1" applyAlignment="1">
      <alignment horizontal="left"/>
    </xf>
    <xf numFmtId="0" fontId="24" fillId="6" borderId="30" xfId="0" applyFont="1" applyFill="1" applyBorder="1" applyAlignment="1" applyProtection="1">
      <alignment horizontal="right" vertical="center"/>
    </xf>
    <xf numFmtId="0" fontId="18" fillId="0" borderId="3" xfId="0" applyFont="1" applyFill="1" applyBorder="1" applyAlignment="1" applyProtection="1">
      <alignment horizontal="left" vertical="center"/>
    </xf>
    <xf numFmtId="0" fontId="18" fillId="0" borderId="12" xfId="0" applyFont="1" applyFill="1" applyBorder="1" applyAlignment="1" applyProtection="1">
      <alignment horizontal="left" vertical="center"/>
    </xf>
    <xf numFmtId="0" fontId="18" fillId="0" borderId="8" xfId="0" applyFont="1" applyFill="1" applyBorder="1" applyAlignment="1" applyProtection="1">
      <alignment horizontal="left" vertical="center"/>
    </xf>
    <xf numFmtId="0" fontId="24" fillId="2" borderId="30" xfId="0" applyFont="1" applyFill="1" applyBorder="1" applyAlignment="1">
      <alignment horizontal="center"/>
    </xf>
    <xf numFmtId="0" fontId="43" fillId="4" borderId="30" xfId="0" applyFont="1" applyFill="1" applyBorder="1" applyAlignment="1" applyProtection="1">
      <alignment horizontal="left" vertical="center" wrapText="1"/>
    </xf>
    <xf numFmtId="0" fontId="29" fillId="0" borderId="30" xfId="0" applyFont="1" applyFill="1" applyBorder="1" applyAlignment="1">
      <alignment horizontal="left" vertical="center"/>
    </xf>
    <xf numFmtId="0" fontId="29" fillId="0" borderId="30" xfId="0" applyFont="1" applyFill="1" applyBorder="1" applyAlignment="1">
      <alignment horizontal="left"/>
    </xf>
    <xf numFmtId="0" fontId="18" fillId="15" borderId="26" xfId="0" applyFont="1" applyFill="1" applyBorder="1" applyAlignment="1" applyProtection="1">
      <alignment horizontal="right" vertical="center"/>
    </xf>
    <xf numFmtId="0" fontId="18" fillId="15" borderId="12" xfId="0" applyFont="1" applyFill="1" applyBorder="1" applyAlignment="1" applyProtection="1">
      <alignment horizontal="right" vertical="center"/>
    </xf>
    <xf numFmtId="0" fontId="18" fillId="15" borderId="8" xfId="0" applyFont="1" applyFill="1" applyBorder="1" applyAlignment="1" applyProtection="1">
      <alignment horizontal="right" vertical="center"/>
    </xf>
    <xf numFmtId="0" fontId="17" fillId="0" borderId="30" xfId="0" quotePrefix="1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24" fillId="2" borderId="30" xfId="0" applyFont="1" applyFill="1" applyBorder="1" applyAlignment="1">
      <alignment horizontal="center" vertical="center"/>
    </xf>
    <xf numFmtId="0" fontId="29" fillId="0" borderId="3" xfId="0" applyFont="1" applyFill="1" applyBorder="1" applyAlignment="1" applyProtection="1">
      <alignment horizontal="left" vertical="center" wrapText="1"/>
    </xf>
    <xf numFmtId="0" fontId="29" fillId="0" borderId="12" xfId="0" applyFont="1" applyFill="1" applyBorder="1" applyAlignment="1" applyProtection="1">
      <alignment horizontal="left" vertical="center" wrapText="1"/>
    </xf>
    <xf numFmtId="0" fontId="29" fillId="0" borderId="8" xfId="0" applyFont="1" applyFill="1" applyBorder="1" applyAlignment="1" applyProtection="1">
      <alignment horizontal="left" vertical="center" wrapText="1"/>
    </xf>
    <xf numFmtId="0" fontId="24" fillId="15" borderId="30" xfId="0" applyFont="1" applyFill="1" applyBorder="1" applyAlignment="1">
      <alignment horizontal="left" vertical="center"/>
    </xf>
    <xf numFmtId="0" fontId="5" fillId="15" borderId="30" xfId="0" applyFont="1" applyFill="1" applyBorder="1" applyAlignment="1" applyProtection="1">
      <alignment horizontal="center" vertical="center" wrapText="1"/>
    </xf>
    <xf numFmtId="0" fontId="24" fillId="6" borderId="30" xfId="0" applyFont="1" applyFill="1" applyBorder="1" applyAlignment="1" applyProtection="1">
      <alignment horizontal="center" vertical="center"/>
    </xf>
    <xf numFmtId="0" fontId="20" fillId="20" borderId="3" xfId="0" applyFont="1" applyFill="1" applyBorder="1" applyAlignment="1" applyProtection="1">
      <alignment horizontal="center" wrapText="1"/>
      <protection locked="0"/>
    </xf>
    <xf numFmtId="0" fontId="20" fillId="20" borderId="8" xfId="0" applyFont="1" applyFill="1" applyBorder="1" applyAlignment="1" applyProtection="1">
      <alignment horizontal="center" wrapText="1"/>
      <protection locked="0"/>
    </xf>
    <xf numFmtId="0" fontId="54" fillId="6" borderId="30" xfId="0" applyFont="1" applyFill="1" applyBorder="1" applyAlignment="1" applyProtection="1">
      <alignment horizontal="center"/>
    </xf>
    <xf numFmtId="0" fontId="18" fillId="17" borderId="30" xfId="0" applyFont="1" applyFill="1" applyBorder="1" applyAlignment="1" applyProtection="1">
      <alignment horizontal="center"/>
    </xf>
    <xf numFmtId="0" fontId="51" fillId="4" borderId="30" xfId="0" applyFont="1" applyFill="1" applyBorder="1" applyAlignment="1" applyProtection="1">
      <alignment horizontal="left"/>
    </xf>
    <xf numFmtId="0" fontId="53" fillId="4" borderId="30" xfId="0" applyFont="1" applyFill="1" applyBorder="1" applyAlignment="1" applyProtection="1">
      <alignment horizontal="center" vertical="center"/>
    </xf>
    <xf numFmtId="0" fontId="52" fillId="4" borderId="30" xfId="0" applyFont="1" applyFill="1" applyBorder="1" applyAlignment="1" applyProtection="1">
      <alignment horizontal="center" vertical="center" wrapText="1"/>
    </xf>
    <xf numFmtId="0" fontId="52" fillId="4" borderId="35" xfId="0" applyFont="1" applyFill="1" applyBorder="1" applyAlignment="1" applyProtection="1">
      <alignment horizontal="center" vertical="center"/>
    </xf>
    <xf numFmtId="0" fontId="52" fillId="4" borderId="36" xfId="0" applyFont="1" applyFill="1" applyBorder="1" applyAlignment="1" applyProtection="1">
      <alignment horizontal="center" vertical="center"/>
    </xf>
    <xf numFmtId="0" fontId="52" fillId="4" borderId="37" xfId="0" applyFont="1" applyFill="1" applyBorder="1" applyAlignment="1" applyProtection="1">
      <alignment horizontal="center" vertical="center"/>
    </xf>
    <xf numFmtId="0" fontId="52" fillId="4" borderId="34" xfId="0" applyFont="1" applyFill="1" applyBorder="1" applyAlignment="1" applyProtection="1">
      <alignment horizontal="center" vertical="center"/>
    </xf>
    <xf numFmtId="0" fontId="52" fillId="4" borderId="38" xfId="0" applyFont="1" applyFill="1" applyBorder="1" applyAlignment="1" applyProtection="1">
      <alignment horizontal="center" vertical="center"/>
    </xf>
    <xf numFmtId="0" fontId="52" fillId="4" borderId="39" xfId="0" applyFont="1" applyFill="1" applyBorder="1" applyAlignment="1" applyProtection="1">
      <alignment horizontal="center" vertical="center"/>
    </xf>
    <xf numFmtId="0" fontId="24" fillId="15" borderId="3" xfId="0" applyFont="1" applyFill="1" applyBorder="1" applyAlignment="1">
      <alignment horizontal="left" vertical="center"/>
    </xf>
    <xf numFmtId="0" fontId="24" fillId="15" borderId="12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17" fillId="0" borderId="30" xfId="0" applyFont="1" applyFill="1" applyBorder="1" applyAlignment="1">
      <alignment horizontal="left" vertical="center"/>
    </xf>
    <xf numFmtId="0" fontId="18" fillId="5" borderId="30" xfId="0" applyFont="1" applyFill="1" applyBorder="1" applyAlignment="1" applyProtection="1">
      <alignment horizontal="right"/>
    </xf>
    <xf numFmtId="0" fontId="18" fillId="13" borderId="26" xfId="0" applyFont="1" applyFill="1" applyBorder="1" applyAlignment="1" applyProtection="1">
      <alignment horizontal="center" vertical="center"/>
    </xf>
    <xf numFmtId="0" fontId="18" fillId="13" borderId="12" xfId="0" applyFont="1" applyFill="1" applyBorder="1" applyAlignment="1" applyProtection="1">
      <alignment horizontal="center" vertical="center"/>
    </xf>
    <xf numFmtId="0" fontId="18" fillId="13" borderId="18" xfId="0" applyFont="1" applyFill="1" applyBorder="1" applyAlignment="1" applyProtection="1">
      <alignment horizontal="center" vertical="center"/>
    </xf>
    <xf numFmtId="0" fontId="29" fillId="0" borderId="3" xfId="0" applyFont="1" applyBorder="1" applyAlignment="1" applyProtection="1">
      <alignment horizontal="left" vertical="center"/>
    </xf>
    <xf numFmtId="0" fontId="17" fillId="0" borderId="12" xfId="0" applyFont="1" applyBorder="1" applyAlignment="1" applyProtection="1">
      <alignment horizontal="left" vertical="center"/>
    </xf>
    <xf numFmtId="0" fontId="17" fillId="0" borderId="8" xfId="0" applyFont="1" applyBorder="1" applyAlignment="1" applyProtection="1">
      <alignment horizontal="left" vertical="center"/>
    </xf>
    <xf numFmtId="0" fontId="29" fillId="0" borderId="3" xfId="0" applyFont="1" applyBorder="1" applyAlignment="1" applyProtection="1">
      <alignment horizontal="left" vertical="center" wrapText="1"/>
    </xf>
    <xf numFmtId="0" fontId="17" fillId="0" borderId="12" xfId="0" applyFont="1" applyBorder="1" applyAlignment="1" applyProtection="1">
      <alignment horizontal="left" vertical="center" wrapText="1"/>
    </xf>
    <xf numFmtId="0" fontId="17" fillId="0" borderId="8" xfId="0" applyFont="1" applyBorder="1" applyAlignment="1" applyProtection="1">
      <alignment horizontal="left" vertical="center" wrapText="1"/>
    </xf>
    <xf numFmtId="0" fontId="36" fillId="0" borderId="3" xfId="0" applyFont="1" applyBorder="1" applyAlignment="1" applyProtection="1">
      <alignment horizontal="left" vertical="center"/>
    </xf>
    <xf numFmtId="0" fontId="36" fillId="0" borderId="12" xfId="0" applyFont="1" applyBorder="1" applyAlignment="1" applyProtection="1">
      <alignment horizontal="left" vertical="center"/>
    </xf>
    <xf numFmtId="0" fontId="36" fillId="0" borderId="8" xfId="0" applyFont="1" applyBorder="1" applyAlignment="1" applyProtection="1">
      <alignment horizontal="left" vertical="center"/>
    </xf>
    <xf numFmtId="0" fontId="18" fillId="16" borderId="30" xfId="0" applyFont="1" applyFill="1" applyBorder="1" applyAlignment="1" applyProtection="1">
      <alignment horizontal="right"/>
    </xf>
    <xf numFmtId="0" fontId="18" fillId="13" borderId="3" xfId="0" applyFont="1" applyFill="1" applyBorder="1" applyAlignment="1" applyProtection="1">
      <alignment horizontal="center" vertical="center" wrapText="1"/>
    </xf>
    <xf numFmtId="0" fontId="18" fillId="13" borderId="12" xfId="0" applyFont="1" applyFill="1" applyBorder="1" applyAlignment="1" applyProtection="1">
      <alignment horizontal="center" vertical="center" wrapText="1"/>
    </xf>
    <xf numFmtId="0" fontId="18" fillId="13" borderId="8" xfId="0" applyFont="1" applyFill="1" applyBorder="1" applyAlignment="1" applyProtection="1">
      <alignment horizontal="center" vertical="center" wrapText="1"/>
    </xf>
    <xf numFmtId="0" fontId="24" fillId="0" borderId="3" xfId="0" applyFont="1" applyBorder="1" applyAlignment="1" applyProtection="1">
      <alignment horizontal="left" vertical="center" wrapText="1"/>
    </xf>
    <xf numFmtId="0" fontId="24" fillId="2" borderId="30" xfId="0" applyFont="1" applyFill="1" applyBorder="1" applyAlignment="1" applyProtection="1">
      <alignment horizontal="right" vertical="center"/>
    </xf>
    <xf numFmtId="0" fontId="24" fillId="15" borderId="3" xfId="0" applyFont="1" applyFill="1" applyBorder="1" applyAlignment="1">
      <alignment horizontal="center"/>
    </xf>
    <xf numFmtId="0" fontId="24" fillId="15" borderId="12" xfId="0" applyFont="1" applyFill="1" applyBorder="1" applyAlignment="1">
      <alignment horizontal="center"/>
    </xf>
    <xf numFmtId="0" fontId="24" fillId="15" borderId="8" xfId="0" applyFont="1" applyFill="1" applyBorder="1" applyAlignment="1">
      <alignment horizontal="center"/>
    </xf>
    <xf numFmtId="0" fontId="17" fillId="0" borderId="3" xfId="0" applyFont="1" applyBorder="1" applyAlignment="1" applyProtection="1">
      <alignment horizontal="left" vertical="center"/>
    </xf>
    <xf numFmtId="0" fontId="5" fillId="2" borderId="30" xfId="0" applyFont="1" applyFill="1" applyBorder="1" applyAlignment="1" applyProtection="1">
      <alignment horizontal="center" vertical="center"/>
    </xf>
    <xf numFmtId="0" fontId="29" fillId="0" borderId="3" xfId="0" applyFont="1" applyFill="1" applyBorder="1" applyAlignment="1" applyProtection="1">
      <alignment horizontal="left" vertical="center"/>
    </xf>
    <xf numFmtId="0" fontId="17" fillId="0" borderId="12" xfId="0" applyFont="1" applyFill="1" applyBorder="1" applyAlignment="1" applyProtection="1">
      <alignment horizontal="left" vertical="center"/>
    </xf>
    <xf numFmtId="0" fontId="17" fillId="0" borderId="8" xfId="0" applyFont="1" applyFill="1" applyBorder="1" applyAlignment="1" applyProtection="1">
      <alignment horizontal="left" vertical="center"/>
    </xf>
    <xf numFmtId="0" fontId="29" fillId="0" borderId="10" xfId="0" applyFont="1" applyBorder="1" applyAlignment="1" applyProtection="1">
      <alignment horizontal="left" vertical="center" wrapText="1"/>
    </xf>
    <xf numFmtId="0" fontId="17" fillId="0" borderId="10" xfId="0" applyFont="1" applyBorder="1" applyAlignment="1" applyProtection="1">
      <alignment horizontal="left" vertical="center" wrapText="1"/>
    </xf>
    <xf numFmtId="0" fontId="24" fillId="15" borderId="3" xfId="0" applyFont="1" applyFill="1" applyBorder="1" applyAlignment="1">
      <alignment horizontal="center" vertical="center"/>
    </xf>
    <xf numFmtId="0" fontId="24" fillId="15" borderId="12" xfId="0" applyFont="1" applyFill="1" applyBorder="1" applyAlignment="1">
      <alignment horizontal="center" vertical="center"/>
    </xf>
    <xf numFmtId="0" fontId="24" fillId="15" borderId="8" xfId="0" applyFont="1" applyFill="1" applyBorder="1" applyAlignment="1">
      <alignment horizontal="center" vertical="center"/>
    </xf>
    <xf numFmtId="0" fontId="29" fillId="0" borderId="12" xfId="0" applyFont="1" applyBorder="1" applyAlignment="1" applyProtection="1">
      <alignment horizontal="left" vertical="center" wrapText="1"/>
    </xf>
    <xf numFmtId="0" fontId="29" fillId="0" borderId="8" xfId="0" applyFont="1" applyBorder="1" applyAlignment="1" applyProtection="1">
      <alignment horizontal="left" vertical="center" wrapText="1"/>
    </xf>
    <xf numFmtId="0" fontId="29" fillId="0" borderId="30" xfId="0" applyFont="1" applyBorder="1" applyAlignment="1" applyProtection="1">
      <alignment horizontal="left" vertical="center"/>
    </xf>
    <xf numFmtId="0" fontId="24" fillId="0" borderId="3" xfId="0" applyFont="1" applyBorder="1" applyAlignment="1" applyProtection="1">
      <alignment horizontal="left" vertical="center"/>
    </xf>
    <xf numFmtId="0" fontId="24" fillId="0" borderId="12" xfId="0" applyFont="1" applyBorder="1" applyAlignment="1" applyProtection="1">
      <alignment horizontal="left" vertical="center"/>
    </xf>
    <xf numFmtId="0" fontId="24" fillId="0" borderId="8" xfId="0" applyFont="1" applyBorder="1" applyAlignment="1" applyProtection="1">
      <alignment horizontal="left" vertical="center"/>
    </xf>
    <xf numFmtId="0" fontId="29" fillId="0" borderId="12" xfId="0" applyFont="1" applyBorder="1" applyAlignment="1" applyProtection="1">
      <alignment horizontal="left" vertical="center"/>
    </xf>
    <xf numFmtId="0" fontId="29" fillId="0" borderId="8" xfId="0" applyFont="1" applyBorder="1" applyAlignment="1" applyProtection="1">
      <alignment horizontal="left" vertical="center"/>
    </xf>
    <xf numFmtId="0" fontId="24" fillId="15" borderId="3" xfId="0" applyFont="1" applyFill="1" applyBorder="1" applyAlignment="1" applyProtection="1">
      <alignment horizontal="right" vertical="center"/>
    </xf>
    <xf numFmtId="0" fontId="24" fillId="15" borderId="12" xfId="0" applyFont="1" applyFill="1" applyBorder="1" applyAlignment="1" applyProtection="1">
      <alignment horizontal="right" vertical="center"/>
    </xf>
    <xf numFmtId="0" fontId="24" fillId="15" borderId="8" xfId="0" applyFont="1" applyFill="1" applyBorder="1" applyAlignment="1" applyProtection="1">
      <alignment horizontal="right" vertical="center"/>
    </xf>
    <xf numFmtId="0" fontId="43" fillId="4" borderId="30" xfId="0" applyFont="1" applyFill="1" applyBorder="1" applyAlignment="1" applyProtection="1">
      <alignment horizontal="left"/>
    </xf>
    <xf numFmtId="0" fontId="24" fillId="0" borderId="13" xfId="0" applyFont="1" applyBorder="1" applyAlignment="1" applyProtection="1">
      <alignment horizontal="center" vertical="center"/>
    </xf>
    <xf numFmtId="0" fontId="29" fillId="0" borderId="1" xfId="0" applyFont="1" applyBorder="1" applyAlignment="1" applyProtection="1">
      <alignment horizontal="center" vertical="center" wrapText="1"/>
    </xf>
    <xf numFmtId="44" fontId="30" fillId="3" borderId="3" xfId="1" applyNumberFormat="1" applyFont="1" applyFill="1" applyBorder="1" applyAlignment="1" applyProtection="1">
      <alignment horizontal="right" vertical="center"/>
      <protection locked="0"/>
    </xf>
    <xf numFmtId="44" fontId="17" fillId="3" borderId="8" xfId="0" applyNumberFormat="1" applyFont="1" applyFill="1" applyBorder="1" applyAlignment="1">
      <alignment horizontal="right" vertical="center"/>
    </xf>
    <xf numFmtId="165" fontId="29" fillId="0" borderId="24" xfId="0" applyNumberFormat="1" applyFont="1" applyFill="1" applyBorder="1" applyAlignment="1" applyProtection="1">
      <alignment horizontal="center" vertical="center"/>
    </xf>
    <xf numFmtId="165" fontId="29" fillId="0" borderId="28" xfId="0" applyNumberFormat="1" applyFont="1" applyFill="1" applyBorder="1" applyAlignment="1" applyProtection="1">
      <alignment horizontal="center" vertical="center"/>
    </xf>
    <xf numFmtId="165" fontId="29" fillId="0" borderId="31" xfId="0" applyNumberFormat="1" applyFont="1" applyFill="1" applyBorder="1" applyAlignment="1" applyProtection="1">
      <alignment horizontal="center" vertical="center"/>
    </xf>
    <xf numFmtId="0" fontId="30" fillId="0" borderId="3" xfId="0" applyNumberFormat="1" applyFont="1" applyFill="1" applyBorder="1" applyAlignment="1" applyProtection="1">
      <alignment horizontal="right" vertical="center"/>
      <protection locked="0"/>
    </xf>
    <xf numFmtId="0" fontId="17" fillId="0" borderId="8" xfId="0" applyNumberFormat="1" applyFont="1" applyFill="1" applyBorder="1" applyAlignment="1">
      <alignment horizontal="right" vertical="center"/>
    </xf>
    <xf numFmtId="0" fontId="29" fillId="0" borderId="30" xfId="0" applyFont="1" applyFill="1" applyBorder="1" applyAlignment="1" applyProtection="1">
      <alignment horizontal="left" vertical="center" wrapText="1"/>
    </xf>
    <xf numFmtId="9" fontId="24" fillId="3" borderId="30" xfId="0" applyNumberFormat="1" applyFont="1" applyFill="1" applyBorder="1" applyAlignment="1" applyProtection="1">
      <alignment horizontal="right" vertical="center"/>
    </xf>
    <xf numFmtId="0" fontId="24" fillId="0" borderId="23" xfId="0" applyFont="1" applyBorder="1" applyAlignment="1" applyProtection="1">
      <alignment horizontal="center" vertical="center"/>
    </xf>
    <xf numFmtId="0" fontId="24" fillId="0" borderId="21" xfId="0" applyFont="1" applyBorder="1" applyAlignment="1" applyProtection="1">
      <alignment horizontal="center" vertical="center"/>
    </xf>
    <xf numFmtId="0" fontId="24" fillId="0" borderId="19" xfId="0" applyFont="1" applyBorder="1" applyAlignment="1" applyProtection="1">
      <alignment horizontal="center" vertical="center"/>
    </xf>
    <xf numFmtId="0" fontId="29" fillId="0" borderId="4" xfId="0" applyFont="1" applyBorder="1" applyAlignment="1" applyProtection="1">
      <alignment horizontal="center" vertical="center" wrapText="1"/>
    </xf>
    <xf numFmtId="0" fontId="29" fillId="0" borderId="27" xfId="0" applyFont="1" applyBorder="1" applyAlignment="1" applyProtection="1">
      <alignment horizontal="center" vertical="center" wrapText="1"/>
    </xf>
    <xf numFmtId="0" fontId="29" fillId="0" borderId="6" xfId="0" applyFont="1" applyBorder="1" applyAlignment="1" applyProtection="1">
      <alignment horizontal="center" vertical="center" wrapText="1"/>
    </xf>
    <xf numFmtId="0" fontId="25" fillId="0" borderId="3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8" xfId="0" applyFont="1" applyBorder="1" applyAlignment="1">
      <alignment horizontal="left" vertical="center"/>
    </xf>
    <xf numFmtId="10" fontId="25" fillId="0" borderId="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26" fillId="15" borderId="26" xfId="0" applyFont="1" applyFill="1" applyBorder="1" applyAlignment="1" applyProtection="1">
      <alignment horizontal="right" vertical="center" wrapText="1"/>
    </xf>
    <xf numFmtId="0" fontId="26" fillId="15" borderId="12" xfId="0" applyFont="1" applyFill="1" applyBorder="1" applyAlignment="1" applyProtection="1">
      <alignment horizontal="right" vertical="center"/>
    </xf>
    <xf numFmtId="0" fontId="26" fillId="15" borderId="8" xfId="0" applyFont="1" applyFill="1" applyBorder="1" applyAlignment="1" applyProtection="1">
      <alignment horizontal="right" vertical="center"/>
    </xf>
    <xf numFmtId="10" fontId="18" fillId="15" borderId="3" xfId="0" applyNumberFormat="1" applyFont="1" applyFill="1" applyBorder="1" applyAlignment="1" applyProtection="1">
      <alignment horizontal="center" vertical="center"/>
    </xf>
    <xf numFmtId="0" fontId="17" fillId="15" borderId="8" xfId="0" applyFont="1" applyFill="1" applyBorder="1" applyAlignment="1">
      <alignment horizontal="center" vertical="center"/>
    </xf>
    <xf numFmtId="0" fontId="30" fillId="0" borderId="3" xfId="0" applyFont="1" applyFill="1" applyBorder="1" applyAlignment="1" applyProtection="1">
      <alignment horizontal="right" vertical="center"/>
      <protection locked="0"/>
    </xf>
    <xf numFmtId="0" fontId="17" fillId="0" borderId="8" xfId="0" applyFont="1" applyFill="1" applyBorder="1" applyAlignment="1">
      <alignment horizontal="right" vertical="center"/>
    </xf>
    <xf numFmtId="9" fontId="30" fillId="0" borderId="3" xfId="0" applyNumberFormat="1" applyFont="1" applyFill="1" applyBorder="1" applyAlignment="1" applyProtection="1">
      <alignment horizontal="right" vertical="center"/>
      <protection locked="0"/>
    </xf>
    <xf numFmtId="9" fontId="17" fillId="0" borderId="8" xfId="0" applyNumberFormat="1" applyFont="1" applyFill="1" applyBorder="1" applyAlignment="1">
      <alignment horizontal="right" vertical="center"/>
    </xf>
    <xf numFmtId="0" fontId="41" fillId="4" borderId="30" xfId="0" applyFont="1" applyFill="1" applyBorder="1" applyAlignment="1" applyProtection="1">
      <alignment horizontal="left" vertical="center" wrapText="1"/>
    </xf>
    <xf numFmtId="0" fontId="26" fillId="6" borderId="30" xfId="0" applyFont="1" applyFill="1" applyBorder="1" applyAlignment="1">
      <alignment horizontal="center" wrapText="1"/>
    </xf>
    <xf numFmtId="0" fontId="24" fillId="10" borderId="3" xfId="0" applyFont="1" applyFill="1" applyBorder="1" applyAlignment="1">
      <alignment horizontal="center" vertical="center" wrapText="1"/>
    </xf>
    <xf numFmtId="0" fontId="24" fillId="10" borderId="12" xfId="0" applyFont="1" applyFill="1" applyBorder="1" applyAlignment="1">
      <alignment horizontal="center" vertical="center" wrapText="1"/>
    </xf>
    <xf numFmtId="0" fontId="24" fillId="10" borderId="8" xfId="0" applyFont="1" applyFill="1" applyBorder="1" applyAlignment="1">
      <alignment horizontal="center" vertical="center" wrapText="1"/>
    </xf>
    <xf numFmtId="10" fontId="25" fillId="0" borderId="3" xfId="0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41" fillId="4" borderId="3" xfId="0" applyFont="1" applyFill="1" applyBorder="1" applyAlignment="1" applyProtection="1">
      <alignment horizontal="left" vertical="center" wrapText="1"/>
    </xf>
    <xf numFmtId="0" fontId="41" fillId="4" borderId="12" xfId="0" applyFont="1" applyFill="1" applyBorder="1" applyAlignment="1" applyProtection="1">
      <alignment horizontal="left" vertical="center" wrapText="1"/>
    </xf>
    <xf numFmtId="0" fontId="41" fillId="4" borderId="8" xfId="0" applyFont="1" applyFill="1" applyBorder="1" applyAlignment="1" applyProtection="1">
      <alignment horizontal="left" vertical="center" wrapText="1"/>
    </xf>
    <xf numFmtId="0" fontId="18" fillId="2" borderId="30" xfId="0" applyFont="1" applyFill="1" applyBorder="1" applyAlignment="1" applyProtection="1">
      <alignment horizontal="center" vertical="center" wrapText="1"/>
    </xf>
    <xf numFmtId="0" fontId="18" fillId="4" borderId="3" xfId="0" applyFont="1" applyFill="1" applyBorder="1" applyAlignment="1" applyProtection="1">
      <alignment horizontal="center" vertical="center" wrapText="1"/>
    </xf>
    <xf numFmtId="0" fontId="18" fillId="4" borderId="12" xfId="0" applyFont="1" applyFill="1" applyBorder="1" applyAlignment="1" applyProtection="1">
      <alignment horizontal="center" vertical="center" wrapText="1"/>
    </xf>
    <xf numFmtId="0" fontId="18" fillId="4" borderId="8" xfId="0" applyFont="1" applyFill="1" applyBorder="1" applyAlignment="1" applyProtection="1">
      <alignment horizontal="center" vertical="center" wrapText="1"/>
    </xf>
    <xf numFmtId="0" fontId="24" fillId="4" borderId="6" xfId="0" applyFont="1" applyFill="1" applyBorder="1" applyAlignment="1">
      <alignment horizontal="center"/>
    </xf>
    <xf numFmtId="0" fontId="17" fillId="4" borderId="7" xfId="0" applyFont="1" applyFill="1" applyBorder="1" applyAlignment="1"/>
    <xf numFmtId="0" fontId="26" fillId="15" borderId="26" xfId="0" applyFont="1" applyFill="1" applyBorder="1" applyAlignment="1" applyProtection="1">
      <alignment horizontal="right" vertical="center"/>
    </xf>
    <xf numFmtId="0" fontId="25" fillId="0" borderId="30" xfId="0" applyFont="1" applyBorder="1" applyAlignment="1" applyProtection="1">
      <alignment horizontal="left"/>
    </xf>
    <xf numFmtId="0" fontId="18" fillId="5" borderId="30" xfId="0" applyFont="1" applyFill="1" applyBorder="1" applyAlignment="1" applyProtection="1">
      <alignment horizontal="right" vertical="center"/>
    </xf>
    <xf numFmtId="0" fontId="43" fillId="4" borderId="30" xfId="0" applyFont="1" applyFill="1" applyBorder="1" applyAlignment="1" applyProtection="1">
      <alignment horizontal="left" vertical="center"/>
    </xf>
    <xf numFmtId="0" fontId="24" fillId="0" borderId="3" xfId="0" applyFont="1" applyFill="1" applyBorder="1" applyAlignment="1" applyProtection="1">
      <alignment horizontal="left" vertical="center" wrapText="1"/>
    </xf>
    <xf numFmtId="0" fontId="24" fillId="2" borderId="3" xfId="0" applyFont="1" applyFill="1" applyBorder="1" applyAlignment="1" applyProtection="1">
      <alignment horizontal="right" vertical="center"/>
    </xf>
    <xf numFmtId="0" fontId="24" fillId="2" borderId="12" xfId="0" applyFont="1" applyFill="1" applyBorder="1" applyAlignment="1" applyProtection="1">
      <alignment horizontal="right" vertical="center"/>
    </xf>
    <xf numFmtId="0" fontId="24" fillId="2" borderId="8" xfId="0" applyFont="1" applyFill="1" applyBorder="1" applyAlignment="1" applyProtection="1">
      <alignment horizontal="right" vertical="center"/>
    </xf>
    <xf numFmtId="0" fontId="5" fillId="6" borderId="30" xfId="0" applyFont="1" applyFill="1" applyBorder="1" applyAlignment="1" applyProtection="1">
      <alignment horizontal="center"/>
    </xf>
    <xf numFmtId="0" fontId="25" fillId="0" borderId="3" xfId="0" applyFont="1" applyFill="1" applyBorder="1" applyAlignment="1" applyProtection="1">
      <alignment horizontal="left"/>
    </xf>
    <xf numFmtId="0" fontId="25" fillId="0" borderId="12" xfId="0" applyFont="1" applyFill="1" applyBorder="1" applyAlignment="1" applyProtection="1">
      <alignment horizontal="left"/>
    </xf>
    <xf numFmtId="0" fontId="25" fillId="0" borderId="8" xfId="0" applyFont="1" applyFill="1" applyBorder="1" applyAlignment="1" applyProtection="1">
      <alignment horizontal="left"/>
    </xf>
    <xf numFmtId="0" fontId="44" fillId="4" borderId="3" xfId="0" applyFont="1" applyFill="1" applyBorder="1" applyAlignment="1" applyProtection="1">
      <alignment horizontal="left" vertical="center"/>
    </xf>
    <xf numFmtId="0" fontId="44" fillId="4" borderId="12" xfId="0" applyFont="1" applyFill="1" applyBorder="1" applyAlignment="1" applyProtection="1">
      <alignment horizontal="left" vertical="center"/>
    </xf>
    <xf numFmtId="0" fontId="44" fillId="4" borderId="8" xfId="0" applyFont="1" applyFill="1" applyBorder="1" applyAlignment="1" applyProtection="1">
      <alignment horizontal="left" vertical="center"/>
    </xf>
    <xf numFmtId="0" fontId="36" fillId="0" borderId="30" xfId="0" applyFont="1" applyFill="1" applyBorder="1" applyAlignment="1" applyProtection="1">
      <alignment horizontal="left" wrapText="1"/>
    </xf>
    <xf numFmtId="0" fontId="5" fillId="13" borderId="3" xfId="0" applyFont="1" applyFill="1" applyBorder="1" applyAlignment="1" applyProtection="1">
      <alignment horizontal="center"/>
    </xf>
    <xf numFmtId="0" fontId="5" fillId="13" borderId="12" xfId="0" applyFont="1" applyFill="1" applyBorder="1" applyAlignment="1" applyProtection="1">
      <alignment horizontal="center"/>
    </xf>
    <xf numFmtId="0" fontId="5" fillId="13" borderId="8" xfId="0" applyFont="1" applyFill="1" applyBorder="1" applyAlignment="1" applyProtection="1">
      <alignment horizontal="center"/>
    </xf>
    <xf numFmtId="0" fontId="18" fillId="14" borderId="12" xfId="0" applyFont="1" applyFill="1" applyBorder="1" applyAlignment="1" applyProtection="1">
      <alignment horizontal="center" vertical="center" wrapText="1"/>
    </xf>
    <xf numFmtId="0" fontId="18" fillId="14" borderId="8" xfId="0" applyFont="1" applyFill="1" applyBorder="1" applyAlignment="1" applyProtection="1">
      <alignment horizontal="center" vertical="center" wrapText="1"/>
    </xf>
    <xf numFmtId="0" fontId="56" fillId="0" borderId="3" xfId="0" applyFont="1" applyFill="1" applyBorder="1" applyAlignment="1" applyProtection="1">
      <alignment horizontal="left" vertical="center" wrapText="1"/>
    </xf>
    <xf numFmtId="0" fontId="56" fillId="0" borderId="12" xfId="0" applyFont="1" applyFill="1" applyBorder="1" applyAlignment="1" applyProtection="1">
      <alignment horizontal="left" vertical="center" wrapText="1"/>
    </xf>
    <xf numFmtId="0" fontId="56" fillId="0" borderId="8" xfId="0" applyFont="1" applyFill="1" applyBorder="1" applyAlignment="1" applyProtection="1">
      <alignment horizontal="left" vertical="center" wrapText="1"/>
    </xf>
    <xf numFmtId="22" fontId="17" fillId="11" borderId="3" xfId="0" applyNumberFormat="1" applyFont="1" applyFill="1" applyBorder="1" applyAlignment="1" applyProtection="1">
      <alignment horizontal="center"/>
    </xf>
    <xf numFmtId="0" fontId="17" fillId="11" borderId="12" xfId="0" applyFont="1" applyFill="1" applyBorder="1" applyAlignment="1" applyProtection="1">
      <alignment horizontal="center"/>
    </xf>
    <xf numFmtId="0" fontId="17" fillId="11" borderId="18" xfId="0" applyFont="1" applyFill="1" applyBorder="1" applyAlignment="1" applyProtection="1">
      <alignment horizontal="center"/>
    </xf>
    <xf numFmtId="0" fontId="17" fillId="0" borderId="30" xfId="0" applyFont="1" applyFill="1" applyBorder="1" applyAlignment="1" applyProtection="1">
      <alignment horizontal="left" vertical="center"/>
    </xf>
    <xf numFmtId="0" fontId="17" fillId="0" borderId="3" xfId="0" applyFont="1" applyFill="1" applyBorder="1" applyAlignment="1" applyProtection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29" fillId="0" borderId="30" xfId="0" applyFont="1" applyFill="1" applyBorder="1" applyAlignment="1" applyProtection="1">
      <alignment horizontal="left" wrapText="1"/>
    </xf>
    <xf numFmtId="0" fontId="5" fillId="13" borderId="30" xfId="0" applyFont="1" applyFill="1" applyBorder="1" applyAlignment="1" applyProtection="1">
      <alignment horizontal="center"/>
    </xf>
    <xf numFmtId="0" fontId="18" fillId="7" borderId="13" xfId="0" applyFont="1" applyFill="1" applyBorder="1" applyAlignment="1" applyProtection="1">
      <alignment horizontal="center"/>
    </xf>
    <xf numFmtId="0" fontId="18" fillId="7" borderId="1" xfId="0" applyFont="1" applyFill="1" applyBorder="1" applyAlignment="1" applyProtection="1">
      <alignment horizontal="center"/>
    </xf>
    <xf numFmtId="0" fontId="18" fillId="7" borderId="3" xfId="0" applyFont="1" applyFill="1" applyBorder="1" applyAlignment="1" applyProtection="1">
      <alignment horizontal="center"/>
    </xf>
    <xf numFmtId="0" fontId="18" fillId="7" borderId="9" xfId="0" applyFont="1" applyFill="1" applyBorder="1" applyAlignment="1" applyProtection="1">
      <alignment horizontal="center"/>
    </xf>
    <xf numFmtId="0" fontId="17" fillId="0" borderId="17" xfId="0" applyFont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/>
    </xf>
    <xf numFmtId="0" fontId="17" fillId="0" borderId="18" xfId="0" applyFont="1" applyBorder="1" applyAlignment="1" applyProtection="1">
      <alignment horizontal="center" vertical="center"/>
    </xf>
    <xf numFmtId="0" fontId="17" fillId="0" borderId="8" xfId="0" applyFont="1" applyFill="1" applyBorder="1" applyAlignment="1">
      <alignment horizontal="left"/>
    </xf>
    <xf numFmtId="0" fontId="17" fillId="0" borderId="30" xfId="0" applyFont="1" applyFill="1" applyBorder="1" applyAlignment="1">
      <alignment horizontal="left"/>
    </xf>
    <xf numFmtId="0" fontId="17" fillId="12" borderId="30" xfId="0" applyFont="1" applyFill="1" applyBorder="1" applyAlignment="1" applyProtection="1">
      <alignment horizontal="left" vertical="center"/>
    </xf>
    <xf numFmtId="0" fontId="18" fillId="19" borderId="30" xfId="0" applyFont="1" applyFill="1" applyBorder="1" applyAlignment="1" applyProtection="1">
      <alignment horizontal="center"/>
    </xf>
    <xf numFmtId="0" fontId="18" fillId="20" borderId="30" xfId="0" applyFont="1" applyFill="1" applyBorder="1" applyAlignment="1" applyProtection="1">
      <alignment horizontal="center"/>
    </xf>
    <xf numFmtId="0" fontId="17" fillId="20" borderId="3" xfId="0" applyFont="1" applyFill="1" applyBorder="1" applyAlignment="1" applyProtection="1">
      <alignment horizontal="center"/>
    </xf>
    <xf numFmtId="0" fontId="17" fillId="20" borderId="8" xfId="0" applyFont="1" applyFill="1" applyBorder="1" applyAlignment="1" applyProtection="1">
      <alignment horizontal="center"/>
    </xf>
    <xf numFmtId="0" fontId="29" fillId="0" borderId="30" xfId="0" applyFont="1" applyBorder="1" applyAlignment="1" applyProtection="1">
      <alignment horizontal="center" vertical="center"/>
    </xf>
    <xf numFmtId="0" fontId="29" fillId="12" borderId="30" xfId="0" applyFont="1" applyFill="1" applyBorder="1" applyAlignment="1" applyProtection="1">
      <alignment horizontal="center" vertical="center"/>
    </xf>
    <xf numFmtId="0" fontId="29" fillId="12" borderId="30" xfId="0" applyFont="1" applyFill="1" applyBorder="1" applyAlignment="1">
      <alignment horizontal="center" vertical="center"/>
    </xf>
    <xf numFmtId="0" fontId="19" fillId="3" borderId="22" xfId="0" applyFont="1" applyFill="1" applyBorder="1" applyAlignment="1" applyProtection="1">
      <alignment horizontal="center"/>
      <protection locked="0"/>
    </xf>
    <xf numFmtId="17" fontId="20" fillId="3" borderId="22" xfId="0" applyNumberFormat="1" applyFont="1" applyFill="1" applyBorder="1" applyAlignment="1" applyProtection="1">
      <alignment horizontal="center"/>
    </xf>
    <xf numFmtId="17" fontId="20" fillId="3" borderId="40" xfId="0" applyNumberFormat="1" applyFont="1" applyFill="1" applyBorder="1" applyAlignment="1" applyProtection="1">
      <alignment horizontal="center"/>
    </xf>
    <xf numFmtId="0" fontId="10" fillId="15" borderId="30" xfId="0" applyFont="1" applyFill="1" applyBorder="1" applyAlignment="1" applyProtection="1">
      <alignment horizontal="center"/>
      <protection locked="0"/>
    </xf>
    <xf numFmtId="0" fontId="18" fillId="3" borderId="30" xfId="0" applyFont="1" applyFill="1" applyBorder="1" applyAlignment="1" applyProtection="1">
      <alignment horizontal="center"/>
    </xf>
    <xf numFmtId="0" fontId="18" fillId="7" borderId="19" xfId="0" applyFont="1" applyFill="1" applyBorder="1" applyAlignment="1" applyProtection="1">
      <alignment horizontal="center"/>
    </xf>
    <xf numFmtId="0" fontId="18" fillId="7" borderId="11" xfId="0" applyFont="1" applyFill="1" applyBorder="1" applyAlignment="1" applyProtection="1">
      <alignment horizontal="center"/>
    </xf>
    <xf numFmtId="0" fontId="18" fillId="7" borderId="32" xfId="0" applyFont="1" applyFill="1" applyBorder="1" applyAlignment="1" applyProtection="1">
      <alignment horizontal="center"/>
    </xf>
    <xf numFmtId="0" fontId="18" fillId="7" borderId="31" xfId="0" applyFont="1" applyFill="1" applyBorder="1" applyAlignment="1" applyProtection="1">
      <alignment horizontal="center"/>
    </xf>
    <xf numFmtId="166" fontId="16" fillId="12" borderId="2" xfId="0" applyNumberFormat="1" applyFont="1" applyFill="1" applyBorder="1" applyAlignment="1" applyProtection="1">
      <alignment horizontal="center"/>
      <protection locked="0"/>
    </xf>
    <xf numFmtId="166" fontId="16" fillId="12" borderId="16" xfId="0" applyNumberFormat="1" applyFont="1" applyFill="1" applyBorder="1" applyAlignment="1" applyProtection="1">
      <alignment horizontal="center"/>
      <protection locked="0"/>
    </xf>
    <xf numFmtId="0" fontId="18" fillId="8" borderId="13" xfId="0" applyFont="1" applyFill="1" applyBorder="1" applyAlignment="1" applyProtection="1">
      <alignment horizontal="center"/>
    </xf>
    <xf numFmtId="0" fontId="18" fillId="8" borderId="1" xfId="0" applyFont="1" applyFill="1" applyBorder="1" applyAlignment="1" applyProtection="1">
      <alignment horizontal="center"/>
    </xf>
    <xf numFmtId="0" fontId="18" fillId="8" borderId="3" xfId="0" applyFont="1" applyFill="1" applyBorder="1" applyAlignment="1" applyProtection="1">
      <alignment horizontal="center"/>
    </xf>
    <xf numFmtId="0" fontId="18" fillId="8" borderId="9" xfId="0" applyFont="1" applyFill="1" applyBorder="1" applyAlignment="1" applyProtection="1">
      <alignment horizontal="center"/>
    </xf>
    <xf numFmtId="0" fontId="18" fillId="0" borderId="13" xfId="0" applyFont="1" applyBorder="1" applyAlignment="1" applyProtection="1">
      <alignment horizontal="left"/>
    </xf>
    <xf numFmtId="0" fontId="18" fillId="0" borderId="1" xfId="0" applyFont="1" applyBorder="1" applyAlignment="1" applyProtection="1">
      <alignment horizontal="left"/>
    </xf>
    <xf numFmtId="0" fontId="20" fillId="11" borderId="1" xfId="0" applyFont="1" applyFill="1" applyBorder="1" applyAlignment="1" applyProtection="1">
      <alignment horizontal="center"/>
      <protection locked="0"/>
    </xf>
    <xf numFmtId="0" fontId="20" fillId="11" borderId="3" xfId="0" applyFont="1" applyFill="1" applyBorder="1" applyAlignment="1" applyProtection="1">
      <alignment horizontal="center"/>
      <protection locked="0"/>
    </xf>
    <xf numFmtId="0" fontId="20" fillId="11" borderId="9" xfId="0" applyFont="1" applyFill="1" applyBorder="1" applyAlignment="1" applyProtection="1">
      <alignment horizontal="center"/>
      <protection locked="0"/>
    </xf>
    <xf numFmtId="0" fontId="55" fillId="0" borderId="3" xfId="0" applyFont="1" applyFill="1" applyBorder="1" applyAlignment="1" applyProtection="1">
      <alignment horizontal="left" wrapText="1"/>
    </xf>
    <xf numFmtId="0" fontId="55" fillId="0" borderId="12" xfId="0" applyFont="1" applyFill="1" applyBorder="1" applyAlignment="1" applyProtection="1">
      <alignment horizontal="left" wrapText="1"/>
    </xf>
    <xf numFmtId="0" fontId="55" fillId="0" borderId="8" xfId="0" applyFont="1" applyFill="1" applyBorder="1" applyAlignment="1" applyProtection="1">
      <alignment horizontal="left" wrapText="1"/>
    </xf>
    <xf numFmtId="0" fontId="28" fillId="0" borderId="3" xfId="0" applyFont="1" applyBorder="1" applyAlignment="1" applyProtection="1">
      <alignment horizontal="left"/>
    </xf>
    <xf numFmtId="0" fontId="28" fillId="0" borderId="12" xfId="0" applyFont="1" applyBorder="1" applyAlignment="1" applyProtection="1">
      <alignment horizontal="left"/>
    </xf>
    <xf numFmtId="0" fontId="28" fillId="0" borderId="8" xfId="0" applyFont="1" applyBorder="1" applyAlignment="1" applyProtection="1">
      <alignment horizontal="left"/>
    </xf>
    <xf numFmtId="0" fontId="38" fillId="0" borderId="3" xfId="0" applyFont="1" applyBorder="1" applyAlignment="1" applyProtection="1">
      <alignment horizontal="center" vertical="center"/>
      <protection locked="0"/>
    </xf>
    <xf numFmtId="0" fontId="38" fillId="0" borderId="12" xfId="0" applyFont="1" applyBorder="1" applyAlignment="1" applyProtection="1">
      <alignment horizontal="center" vertical="center"/>
      <protection locked="0"/>
    </xf>
    <xf numFmtId="0" fontId="38" fillId="0" borderId="18" xfId="0" applyFont="1" applyBorder="1" applyAlignment="1" applyProtection="1">
      <alignment horizontal="center" vertical="center"/>
      <protection locked="0"/>
    </xf>
    <xf numFmtId="0" fontId="28" fillId="12" borderId="1" xfId="0" applyFont="1" applyFill="1" applyBorder="1" applyAlignment="1" applyProtection="1">
      <alignment horizontal="left" vertical="center" wrapText="1"/>
    </xf>
    <xf numFmtId="0" fontId="28" fillId="12" borderId="1" xfId="0" applyFont="1" applyFill="1" applyBorder="1" applyAlignment="1" applyProtection="1">
      <alignment horizontal="left" vertical="center"/>
    </xf>
    <xf numFmtId="0" fontId="38" fillId="12" borderId="3" xfId="0" applyNumberFormat="1" applyFont="1" applyFill="1" applyBorder="1" applyAlignment="1" applyProtection="1">
      <alignment horizontal="center" vertical="center" wrapText="1"/>
      <protection locked="0"/>
    </xf>
    <xf numFmtId="0" fontId="28" fillId="12" borderId="18" xfId="0" applyNumberFormat="1" applyFont="1" applyFill="1" applyBorder="1" applyAlignment="1">
      <alignment vertical="center"/>
    </xf>
    <xf numFmtId="0" fontId="17" fillId="12" borderId="3" xfId="0" applyFont="1" applyFill="1" applyBorder="1" applyAlignment="1" applyProtection="1">
      <alignment horizontal="left"/>
    </xf>
    <xf numFmtId="0" fontId="17" fillId="12" borderId="12" xfId="0" applyFont="1" applyFill="1" applyBorder="1" applyAlignment="1" applyProtection="1">
      <alignment horizontal="left"/>
    </xf>
    <xf numFmtId="0" fontId="17" fillId="12" borderId="8" xfId="0" applyFont="1" applyFill="1" applyBorder="1" applyAlignment="1">
      <alignment horizontal="left"/>
    </xf>
    <xf numFmtId="0" fontId="18" fillId="0" borderId="0" xfId="0" applyFont="1" applyBorder="1" applyAlignment="1" applyProtection="1">
      <alignment horizontal="center"/>
    </xf>
    <xf numFmtId="0" fontId="17" fillId="0" borderId="3" xfId="0" applyFont="1" applyBorder="1" applyAlignment="1" applyProtection="1">
      <alignment horizontal="left"/>
    </xf>
    <xf numFmtId="0" fontId="17" fillId="0" borderId="12" xfId="0" applyFont="1" applyBorder="1" applyAlignment="1" applyProtection="1">
      <alignment horizontal="left"/>
    </xf>
    <xf numFmtId="0" fontId="17" fillId="0" borderId="8" xfId="0" applyFont="1" applyBorder="1" applyAlignment="1" applyProtection="1">
      <alignment horizontal="left"/>
    </xf>
    <xf numFmtId="0" fontId="50" fillId="0" borderId="0" xfId="15" applyFont="1" applyBorder="1" applyAlignment="1">
      <alignment horizontal="left" vertical="center"/>
    </xf>
    <xf numFmtId="0" fontId="10" fillId="18" borderId="30" xfId="15" applyFont="1" applyFill="1" applyBorder="1" applyAlignment="1" applyProtection="1">
      <alignment horizontal="right" vertical="center"/>
    </xf>
    <xf numFmtId="0" fontId="48" fillId="0" borderId="33" xfId="15" applyFont="1" applyFill="1" applyBorder="1" applyAlignment="1" applyProtection="1">
      <alignment horizontal="center" vertical="center"/>
    </xf>
    <xf numFmtId="0" fontId="49" fillId="6" borderId="30" xfId="15" applyFont="1" applyFill="1" applyBorder="1" applyAlignment="1" applyProtection="1">
      <alignment horizontal="center"/>
    </xf>
    <xf numFmtId="0" fontId="49" fillId="2" borderId="30" xfId="15" applyFont="1" applyFill="1" applyBorder="1" applyAlignment="1" applyProtection="1">
      <alignment horizontal="center" wrapText="1"/>
    </xf>
    <xf numFmtId="0" fontId="10" fillId="0" borderId="30" xfId="15" applyFont="1" applyFill="1" applyBorder="1" applyAlignment="1" applyProtection="1">
      <alignment horizontal="center" vertical="center"/>
    </xf>
    <xf numFmtId="0" fontId="10" fillId="0" borderId="30" xfId="15" applyFont="1" applyFill="1" applyBorder="1" applyAlignment="1" applyProtection="1">
      <alignment horizontal="center" vertical="center" wrapText="1"/>
    </xf>
    <xf numFmtId="0" fontId="10" fillId="0" borderId="30" xfId="15" applyFont="1" applyBorder="1" applyAlignment="1" applyProtection="1">
      <alignment horizontal="center" vertical="center"/>
    </xf>
    <xf numFmtId="0" fontId="10" fillId="0" borderId="30" xfId="15" applyFont="1" applyBorder="1" applyAlignment="1" applyProtection="1">
      <alignment horizontal="center" vertical="center" wrapText="1"/>
    </xf>
    <xf numFmtId="0" fontId="56" fillId="0" borderId="3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173" fontId="56" fillId="0" borderId="30" xfId="2" applyNumberFormat="1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173" fontId="25" fillId="0" borderId="3" xfId="2" applyNumberFormat="1" applyFont="1" applyBorder="1" applyAlignment="1">
      <alignment horizontal="center" vertical="center"/>
    </xf>
    <xf numFmtId="173" fontId="25" fillId="0" borderId="8" xfId="2" applyNumberFormat="1" applyFont="1" applyBorder="1" applyAlignment="1">
      <alignment horizontal="center" vertical="center"/>
    </xf>
    <xf numFmtId="0" fontId="56" fillId="0" borderId="3" xfId="0" applyFont="1" applyBorder="1" applyAlignment="1">
      <alignment horizontal="center" vertical="center"/>
    </xf>
    <xf numFmtId="0" fontId="56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wrapText="1"/>
    </xf>
    <xf numFmtId="0" fontId="56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61" fillId="15" borderId="30" xfId="0" applyFont="1" applyFill="1" applyBorder="1" applyAlignment="1">
      <alignment horizontal="center" vertical="center"/>
    </xf>
    <xf numFmtId="0" fontId="55" fillId="0" borderId="0" xfId="0" applyFont="1" applyAlignment="1">
      <alignment horizontal="left"/>
    </xf>
    <xf numFmtId="0" fontId="55" fillId="0" borderId="30" xfId="0" applyFont="1" applyBorder="1" applyAlignment="1">
      <alignment horizontal="center"/>
    </xf>
    <xf numFmtId="0" fontId="55" fillId="2" borderId="25" xfId="0" applyFont="1" applyFill="1" applyBorder="1" applyAlignment="1">
      <alignment horizontal="center" vertical="center" wrapText="1"/>
    </xf>
    <xf numFmtId="0" fontId="55" fillId="15" borderId="30" xfId="0" applyFont="1" applyFill="1" applyBorder="1" applyAlignment="1">
      <alignment horizontal="center" vertical="center"/>
    </xf>
    <xf numFmtId="173" fontId="55" fillId="15" borderId="30" xfId="2" applyNumberFormat="1" applyFont="1" applyFill="1" applyBorder="1" applyAlignment="1">
      <alignment horizontal="center" vertical="center"/>
    </xf>
    <xf numFmtId="0" fontId="55" fillId="6" borderId="30" xfId="0" applyFont="1" applyFill="1" applyBorder="1" applyAlignment="1">
      <alignment horizontal="center" vertical="center"/>
    </xf>
    <xf numFmtId="10" fontId="10" fillId="3" borderId="30" xfId="3" applyNumberFormat="1" applyFont="1" applyFill="1" applyBorder="1" applyAlignment="1">
      <alignment horizontal="center" vertical="center"/>
    </xf>
    <xf numFmtId="44" fontId="2" fillId="3" borderId="3" xfId="2" applyNumberFormat="1" applyFill="1" applyBorder="1" applyAlignment="1" applyProtection="1">
      <alignment horizontal="right" vertical="center"/>
    </xf>
    <xf numFmtId="44" fontId="2" fillId="3" borderId="8" xfId="2" applyNumberFormat="1" applyFill="1" applyBorder="1" applyAlignment="1">
      <alignment horizontal="right" vertical="center"/>
    </xf>
  </cellXfs>
  <cellStyles count="17">
    <cellStyle name="Excel Built-in Comma" xfId="6" xr:uid="{00000000-0005-0000-0000-000000000000}"/>
    <cellStyle name="Excel Built-in Currency" xfId="7" xr:uid="{00000000-0005-0000-0000-000001000000}"/>
    <cellStyle name="Excel Built-in Normal" xfId="8" xr:uid="{00000000-0005-0000-0000-000002000000}"/>
    <cellStyle name="Excel Built-in Percent" xfId="9" xr:uid="{00000000-0005-0000-0000-000003000000}"/>
    <cellStyle name="Heading" xfId="10" xr:uid="{00000000-0005-0000-0000-000004000000}"/>
    <cellStyle name="Heading1" xfId="11" xr:uid="{00000000-0005-0000-0000-000005000000}"/>
    <cellStyle name="Moeda" xfId="2" builtinId="4"/>
    <cellStyle name="Moeda 3" xfId="16" xr:uid="{00000000-0005-0000-0000-000007000000}"/>
    <cellStyle name="Normal" xfId="0" builtinId="0"/>
    <cellStyle name="Normal 2" xfId="5" xr:uid="{00000000-0005-0000-0000-000009000000}"/>
    <cellStyle name="Normal 3" xfId="15" xr:uid="{00000000-0005-0000-0000-00000A000000}"/>
    <cellStyle name="Normal 5" xfId="4" xr:uid="{00000000-0005-0000-0000-00000B000000}"/>
    <cellStyle name="Normal 5 2" xfId="12" xr:uid="{00000000-0005-0000-0000-00000C000000}"/>
    <cellStyle name="Porcentagem" xfId="3" builtinId="5"/>
    <cellStyle name="Result" xfId="13" xr:uid="{00000000-0005-0000-0000-00000E000000}"/>
    <cellStyle name="Result2" xfId="14" xr:uid="{00000000-0005-0000-0000-00000F000000}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46440</xdr:colOff>
      <xdr:row>7</xdr:row>
      <xdr:rowOff>34920</xdr:rowOff>
    </xdr:from>
    <xdr:to>
      <xdr:col>4</xdr:col>
      <xdr:colOff>612285</xdr:colOff>
      <xdr:row>7</xdr:row>
      <xdr:rowOff>158400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208990" y="1177920"/>
          <a:ext cx="565845" cy="123480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  <xdr:twoCellAnchor editAs="oneCell">
    <xdr:from>
      <xdr:col>4</xdr:col>
      <xdr:colOff>46440</xdr:colOff>
      <xdr:row>7</xdr:row>
      <xdr:rowOff>34920</xdr:rowOff>
    </xdr:from>
    <xdr:to>
      <xdr:col>4</xdr:col>
      <xdr:colOff>612285</xdr:colOff>
      <xdr:row>7</xdr:row>
      <xdr:rowOff>158400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208990" y="1177920"/>
          <a:ext cx="565845" cy="123480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  <xdr:twoCellAnchor editAs="oneCell">
    <xdr:from>
      <xdr:col>4</xdr:col>
      <xdr:colOff>46440</xdr:colOff>
      <xdr:row>7</xdr:row>
      <xdr:rowOff>34920</xdr:rowOff>
    </xdr:from>
    <xdr:to>
      <xdr:col>4</xdr:col>
      <xdr:colOff>612285</xdr:colOff>
      <xdr:row>7</xdr:row>
      <xdr:rowOff>158400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208990" y="1177920"/>
          <a:ext cx="565845" cy="123480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  <xdr:twoCellAnchor editAs="oneCell">
    <xdr:from>
      <xdr:col>4</xdr:col>
      <xdr:colOff>46440</xdr:colOff>
      <xdr:row>7</xdr:row>
      <xdr:rowOff>34920</xdr:rowOff>
    </xdr:from>
    <xdr:to>
      <xdr:col>4</xdr:col>
      <xdr:colOff>612285</xdr:colOff>
      <xdr:row>7</xdr:row>
      <xdr:rowOff>158400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208990" y="1177920"/>
          <a:ext cx="565845" cy="123480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  <xdr:twoCellAnchor editAs="oneCell">
    <xdr:from>
      <xdr:col>4</xdr:col>
      <xdr:colOff>46440</xdr:colOff>
      <xdr:row>7</xdr:row>
      <xdr:rowOff>34920</xdr:rowOff>
    </xdr:from>
    <xdr:to>
      <xdr:col>4</xdr:col>
      <xdr:colOff>612285</xdr:colOff>
      <xdr:row>7</xdr:row>
      <xdr:rowOff>158400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208990" y="1177920"/>
          <a:ext cx="565845" cy="123480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  <xdr:twoCellAnchor editAs="oneCell">
    <xdr:from>
      <xdr:col>4</xdr:col>
      <xdr:colOff>46440</xdr:colOff>
      <xdr:row>7</xdr:row>
      <xdr:rowOff>34920</xdr:rowOff>
    </xdr:from>
    <xdr:to>
      <xdr:col>4</xdr:col>
      <xdr:colOff>612285</xdr:colOff>
      <xdr:row>7</xdr:row>
      <xdr:rowOff>158400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208990" y="1177920"/>
          <a:ext cx="565845" cy="123480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  <xdr:twoCellAnchor editAs="oneCell">
    <xdr:from>
      <xdr:col>4</xdr:col>
      <xdr:colOff>46440</xdr:colOff>
      <xdr:row>7</xdr:row>
      <xdr:rowOff>34920</xdr:rowOff>
    </xdr:from>
    <xdr:to>
      <xdr:col>4</xdr:col>
      <xdr:colOff>612285</xdr:colOff>
      <xdr:row>7</xdr:row>
      <xdr:rowOff>158400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208990" y="1177920"/>
          <a:ext cx="565845" cy="123480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  <xdr:twoCellAnchor editAs="oneCell">
    <xdr:from>
      <xdr:col>4</xdr:col>
      <xdr:colOff>36916</xdr:colOff>
      <xdr:row>6</xdr:row>
      <xdr:rowOff>180975</xdr:rowOff>
    </xdr:from>
    <xdr:to>
      <xdr:col>4</xdr:col>
      <xdr:colOff>657226</xdr:colOff>
      <xdr:row>7</xdr:row>
      <xdr:rowOff>190499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 flipV="1">
          <a:off x="5008966" y="1333500"/>
          <a:ext cx="620310" cy="200024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5"/>
  <sheetViews>
    <sheetView topLeftCell="A148" workbookViewId="0">
      <selection activeCell="N79" sqref="N79"/>
    </sheetView>
  </sheetViews>
  <sheetFormatPr defaultRowHeight="15"/>
  <cols>
    <col min="1" max="1" width="17.5703125" customWidth="1"/>
    <col min="2" max="2" width="16.85546875" customWidth="1"/>
    <col min="3" max="3" width="21.85546875" customWidth="1"/>
    <col min="4" max="4" width="20.5703125" customWidth="1"/>
    <col min="5" max="5" width="12.5703125" customWidth="1"/>
    <col min="6" max="6" width="24.85546875" customWidth="1"/>
    <col min="7" max="7" width="19.5703125" customWidth="1"/>
    <col min="8" max="8" width="13" customWidth="1"/>
    <col min="9" max="9" width="12.7109375" customWidth="1"/>
  </cols>
  <sheetData>
    <row r="1" spans="1:10">
      <c r="A1" s="441" t="s">
        <v>32</v>
      </c>
      <c r="B1" s="441"/>
      <c r="C1" s="441"/>
      <c r="D1" s="441"/>
      <c r="E1" s="441"/>
      <c r="F1" s="441"/>
      <c r="G1" s="441"/>
      <c r="H1" s="3"/>
      <c r="I1" s="3"/>
    </row>
    <row r="2" spans="1:10">
      <c r="A2" s="442" t="s">
        <v>0</v>
      </c>
      <c r="B2" s="443"/>
      <c r="C2" s="443"/>
      <c r="D2" s="443"/>
      <c r="E2" s="443"/>
      <c r="F2" s="444"/>
      <c r="G2" s="445"/>
      <c r="H2" s="3"/>
      <c r="I2" s="39"/>
    </row>
    <row r="3" spans="1:10">
      <c r="A3" s="4" t="s">
        <v>1</v>
      </c>
      <c r="B3" s="437" t="s">
        <v>183</v>
      </c>
      <c r="C3" s="437"/>
      <c r="D3" s="437"/>
      <c r="E3" s="55" t="s">
        <v>2</v>
      </c>
      <c r="F3" s="438" t="s">
        <v>184</v>
      </c>
      <c r="G3" s="439"/>
      <c r="H3" s="3"/>
      <c r="I3" s="3"/>
    </row>
    <row r="4" spans="1:10">
      <c r="A4" s="4" t="s">
        <v>3</v>
      </c>
      <c r="B4" s="446">
        <f ca="1">NOW()</f>
        <v>44046.371601967592</v>
      </c>
      <c r="C4" s="446"/>
      <c r="D4" s="446"/>
      <c r="E4" s="446"/>
      <c r="F4" s="446"/>
      <c r="G4" s="447"/>
      <c r="H4" s="3"/>
      <c r="I4" s="3"/>
    </row>
    <row r="5" spans="1:10">
      <c r="A5" s="448" t="s">
        <v>4</v>
      </c>
      <c r="B5" s="449"/>
      <c r="C5" s="449"/>
      <c r="D5" s="449"/>
      <c r="E5" s="449"/>
      <c r="F5" s="450"/>
      <c r="G5" s="451"/>
      <c r="H5" s="5"/>
      <c r="I5" s="3"/>
    </row>
    <row r="6" spans="1:10">
      <c r="A6" s="452" t="s">
        <v>5</v>
      </c>
      <c r="B6" s="453"/>
      <c r="C6" s="454" t="s">
        <v>230</v>
      </c>
      <c r="D6" s="454"/>
      <c r="E6" s="454"/>
      <c r="F6" s="455"/>
      <c r="G6" s="456"/>
      <c r="H6" s="6"/>
      <c r="I6" s="3"/>
    </row>
    <row r="7" spans="1:10">
      <c r="A7" s="452" t="s">
        <v>6</v>
      </c>
      <c r="B7" s="453"/>
      <c r="C7" s="454" t="s">
        <v>163</v>
      </c>
      <c r="D7" s="454"/>
      <c r="E7" s="454"/>
      <c r="F7" s="455"/>
      <c r="G7" s="456"/>
      <c r="H7" s="7"/>
      <c r="I7" s="3"/>
    </row>
    <row r="8" spans="1:10">
      <c r="A8" s="452" t="s">
        <v>164</v>
      </c>
      <c r="B8" s="453"/>
      <c r="C8" s="453"/>
      <c r="D8" s="123"/>
      <c r="E8" s="279">
        <v>1</v>
      </c>
      <c r="F8" s="280"/>
      <c r="G8" s="8" t="str">
        <f>IF(E8=1,"Lucro Real",IF(E8=2,"Lucro Presumido",IF(E8=3,"SIMPLES-Anexo III",IF(E8=4,"SIMPLES-Anexo IV","RT Inválido"))))</f>
        <v>Lucro Real</v>
      </c>
      <c r="H8" s="7"/>
      <c r="I8" s="3"/>
    </row>
    <row r="9" spans="1:10">
      <c r="A9" s="448" t="s">
        <v>7</v>
      </c>
      <c r="B9" s="449"/>
      <c r="C9" s="449"/>
      <c r="D9" s="449"/>
      <c r="E9" s="449"/>
      <c r="F9" s="450"/>
      <c r="G9" s="451"/>
      <c r="H9" s="7"/>
      <c r="I9" s="3"/>
    </row>
    <row r="10" spans="1:10">
      <c r="A10" s="9" t="s">
        <v>8</v>
      </c>
      <c r="B10" s="474" t="s">
        <v>9</v>
      </c>
      <c r="C10" s="475"/>
      <c r="D10" s="476"/>
      <c r="E10" s="412">
        <f ca="1">NOW()</f>
        <v>44046.371601967592</v>
      </c>
      <c r="F10" s="413"/>
      <c r="G10" s="414"/>
      <c r="H10" s="7"/>
      <c r="I10" s="3"/>
    </row>
    <row r="11" spans="1:10">
      <c r="A11" s="9" t="s">
        <v>10</v>
      </c>
      <c r="B11" s="460" t="s">
        <v>11</v>
      </c>
      <c r="C11" s="461"/>
      <c r="D11" s="462"/>
      <c r="E11" s="463" t="s">
        <v>231</v>
      </c>
      <c r="F11" s="464"/>
      <c r="G11" s="465"/>
      <c r="H11" s="3"/>
      <c r="I11" s="3"/>
    </row>
    <row r="12" spans="1:10">
      <c r="A12" s="10" t="s">
        <v>12</v>
      </c>
      <c r="B12" s="466" t="s">
        <v>165</v>
      </c>
      <c r="C12" s="467"/>
      <c r="D12" s="467"/>
      <c r="E12" s="467"/>
      <c r="F12" s="468" t="s">
        <v>197</v>
      </c>
      <c r="G12" s="469"/>
      <c r="H12" s="3"/>
      <c r="I12" s="3"/>
    </row>
    <row r="13" spans="1:10">
      <c r="A13" s="9" t="s">
        <v>13</v>
      </c>
      <c r="B13" s="470" t="s">
        <v>14</v>
      </c>
      <c r="C13" s="471"/>
      <c r="D13" s="471"/>
      <c r="E13" s="471"/>
      <c r="F13" s="472"/>
      <c r="G13" s="57">
        <v>12</v>
      </c>
      <c r="H13" s="39"/>
      <c r="I13" s="39"/>
      <c r="J13" s="237"/>
    </row>
    <row r="14" spans="1:10">
      <c r="A14" s="430" t="s">
        <v>170</v>
      </c>
      <c r="B14" s="430"/>
      <c r="C14" s="430"/>
      <c r="D14" s="430"/>
      <c r="E14" s="430"/>
      <c r="F14" s="430"/>
      <c r="G14" s="430"/>
      <c r="H14" s="39"/>
      <c r="I14" s="39"/>
      <c r="J14" s="237"/>
    </row>
    <row r="15" spans="1:10">
      <c r="A15" s="431" t="s">
        <v>171</v>
      </c>
      <c r="B15" s="431"/>
      <c r="C15" s="431"/>
      <c r="D15" s="432" t="s">
        <v>172</v>
      </c>
      <c r="E15" s="433"/>
      <c r="F15" s="432" t="s">
        <v>173</v>
      </c>
      <c r="G15" s="433"/>
      <c r="H15" s="39"/>
      <c r="I15" s="39"/>
      <c r="J15" s="237"/>
    </row>
    <row r="16" spans="1:10" ht="15" customHeight="1">
      <c r="A16" s="434" t="s">
        <v>209</v>
      </c>
      <c r="B16" s="434"/>
      <c r="C16" s="434"/>
      <c r="D16" s="435" t="s">
        <v>174</v>
      </c>
      <c r="E16" s="435"/>
      <c r="F16" s="436">
        <v>3</v>
      </c>
      <c r="G16" s="436"/>
      <c r="H16" s="39"/>
      <c r="I16" s="39"/>
      <c r="J16" s="237"/>
    </row>
    <row r="17" spans="1:10">
      <c r="A17" s="434"/>
      <c r="B17" s="434"/>
      <c r="C17" s="434"/>
      <c r="D17" s="435"/>
      <c r="E17" s="435"/>
      <c r="F17" s="436"/>
      <c r="G17" s="436"/>
      <c r="H17" s="39"/>
      <c r="I17" s="39"/>
      <c r="J17" s="237"/>
    </row>
    <row r="18" spans="1:10">
      <c r="A18" s="473"/>
      <c r="B18" s="473"/>
      <c r="C18" s="473"/>
      <c r="D18" s="473"/>
      <c r="E18" s="473"/>
      <c r="F18" s="473"/>
      <c r="G18" s="473"/>
      <c r="H18" s="3"/>
      <c r="I18" s="11"/>
    </row>
    <row r="19" spans="1:10" ht="15.75">
      <c r="A19" s="419" t="s">
        <v>186</v>
      </c>
      <c r="B19" s="419"/>
      <c r="C19" s="419"/>
      <c r="D19" s="419"/>
      <c r="E19" s="419"/>
      <c r="F19" s="419"/>
      <c r="G19" s="419"/>
      <c r="H19" s="3"/>
      <c r="I19" s="11"/>
    </row>
    <row r="20" spans="1:10">
      <c r="A20" s="420" t="s">
        <v>185</v>
      </c>
      <c r="B20" s="421"/>
      <c r="C20" s="421"/>
      <c r="D20" s="421"/>
      <c r="E20" s="421"/>
      <c r="F20" s="422"/>
      <c r="G20" s="423"/>
      <c r="H20" s="3"/>
      <c r="I20" s="11"/>
    </row>
    <row r="21" spans="1:10">
      <c r="A21" s="424" t="s">
        <v>187</v>
      </c>
      <c r="B21" s="425"/>
      <c r="C21" s="425"/>
      <c r="D21" s="425"/>
      <c r="E21" s="425"/>
      <c r="F21" s="425"/>
      <c r="G21" s="426"/>
      <c r="H21" s="3"/>
      <c r="I21" s="11"/>
    </row>
    <row r="22" spans="1:10" ht="38.25">
      <c r="A22" s="167">
        <v>1</v>
      </c>
      <c r="B22" s="416" t="s">
        <v>198</v>
      </c>
      <c r="C22" s="322"/>
      <c r="D22" s="322"/>
      <c r="E22" s="322"/>
      <c r="F22" s="427"/>
      <c r="G22" s="197" t="s">
        <v>232</v>
      </c>
      <c r="H22" s="3"/>
      <c r="I22" s="11"/>
    </row>
    <row r="23" spans="1:10">
      <c r="A23" s="167">
        <v>2</v>
      </c>
      <c r="B23" s="415" t="s">
        <v>49</v>
      </c>
      <c r="C23" s="415"/>
      <c r="D23" s="415"/>
      <c r="E23" s="415"/>
      <c r="F23" s="428"/>
      <c r="G23" s="198" t="s">
        <v>199</v>
      </c>
      <c r="H23" s="3"/>
      <c r="I23" s="11"/>
    </row>
    <row r="24" spans="1:10">
      <c r="A24" s="167">
        <v>3</v>
      </c>
      <c r="B24" s="429" t="s">
        <v>210</v>
      </c>
      <c r="C24" s="429"/>
      <c r="D24" s="429"/>
      <c r="E24" s="429"/>
      <c r="F24" s="429"/>
      <c r="G24" s="199">
        <v>1711.28</v>
      </c>
      <c r="H24" s="3"/>
      <c r="I24" s="12"/>
    </row>
    <row r="25" spans="1:10" ht="30">
      <c r="A25" s="167">
        <v>4</v>
      </c>
      <c r="B25" s="415" t="s">
        <v>15</v>
      </c>
      <c r="C25" s="415"/>
      <c r="D25" s="415"/>
      <c r="E25" s="415"/>
      <c r="F25" s="296"/>
      <c r="G25" s="238" t="s">
        <v>200</v>
      </c>
      <c r="H25" s="3"/>
      <c r="I25" s="11"/>
    </row>
    <row r="26" spans="1:10">
      <c r="A26" s="167">
        <v>5</v>
      </c>
      <c r="B26" s="416" t="s">
        <v>16</v>
      </c>
      <c r="C26" s="322"/>
      <c r="D26" s="322"/>
      <c r="E26" s="322"/>
      <c r="F26" s="417"/>
      <c r="G26" s="200" t="s">
        <v>201</v>
      </c>
      <c r="H26" s="3"/>
      <c r="I26" s="11"/>
    </row>
    <row r="27" spans="1:10">
      <c r="A27" s="179">
        <v>6</v>
      </c>
      <c r="B27" s="418" t="s">
        <v>211</v>
      </c>
      <c r="C27" s="418"/>
      <c r="D27" s="418"/>
      <c r="E27" s="418"/>
      <c r="F27" s="418"/>
      <c r="G27" s="201">
        <f>G24/100</f>
        <v>17.1128</v>
      </c>
      <c r="H27" s="3"/>
      <c r="I27" s="11"/>
    </row>
    <row r="28" spans="1:10" ht="15" customHeight="1">
      <c r="A28" s="58">
        <v>7</v>
      </c>
      <c r="B28" s="403" t="s">
        <v>213</v>
      </c>
      <c r="C28" s="403"/>
      <c r="D28" s="403"/>
      <c r="E28" s="403"/>
      <c r="F28" s="403"/>
      <c r="G28" s="201">
        <f>ROUND(G27*0.2,2)</f>
        <v>3.42</v>
      </c>
      <c r="H28" s="3"/>
      <c r="I28" s="11"/>
    </row>
    <row r="29" spans="1:10">
      <c r="A29" s="205" t="s">
        <v>62</v>
      </c>
      <c r="B29" s="400" t="s">
        <v>188</v>
      </c>
      <c r="C29" s="401"/>
      <c r="D29" s="401"/>
      <c r="E29" s="401"/>
      <c r="F29" s="401"/>
      <c r="G29" s="402"/>
      <c r="H29" s="3"/>
      <c r="I29" s="11"/>
    </row>
    <row r="30" spans="1:10" ht="15" customHeight="1">
      <c r="A30" s="92"/>
      <c r="B30" s="93"/>
      <c r="C30" s="93"/>
      <c r="D30" s="93"/>
      <c r="E30" s="93"/>
      <c r="F30" s="93"/>
      <c r="G30" s="93"/>
      <c r="H30" s="3"/>
      <c r="I30" s="11"/>
    </row>
    <row r="31" spans="1:10">
      <c r="A31" s="51"/>
      <c r="B31" s="59"/>
      <c r="C31" s="59"/>
      <c r="D31" s="59"/>
      <c r="E31" s="59"/>
      <c r="F31" s="59"/>
      <c r="G31" s="59"/>
      <c r="H31" s="3"/>
      <c r="I31" s="11"/>
    </row>
    <row r="32" spans="1:10" ht="15.75">
      <c r="A32" s="396" t="s">
        <v>64</v>
      </c>
      <c r="B32" s="396"/>
      <c r="C32" s="396"/>
      <c r="D32" s="396"/>
      <c r="E32" s="396"/>
      <c r="F32" s="396"/>
      <c r="G32" s="396"/>
      <c r="H32" s="39"/>
      <c r="I32" s="11"/>
    </row>
    <row r="33" spans="1:9">
      <c r="A33" s="195">
        <v>1</v>
      </c>
      <c r="B33" s="282" t="s">
        <v>17</v>
      </c>
      <c r="C33" s="282"/>
      <c r="D33" s="282"/>
      <c r="E33" s="282" t="s">
        <v>19</v>
      </c>
      <c r="F33" s="282"/>
      <c r="G33" s="220" t="s">
        <v>18</v>
      </c>
      <c r="H33" s="3"/>
      <c r="I33" s="11"/>
    </row>
    <row r="34" spans="1:9">
      <c r="A34" s="15" t="s">
        <v>8</v>
      </c>
      <c r="B34" s="397" t="s">
        <v>212</v>
      </c>
      <c r="C34" s="398"/>
      <c r="D34" s="398"/>
      <c r="E34" s="398"/>
      <c r="F34" s="399"/>
      <c r="G34" s="202">
        <f>G24</f>
        <v>1711.28</v>
      </c>
      <c r="H34" s="194"/>
      <c r="I34" s="17"/>
    </row>
    <row r="35" spans="1:9">
      <c r="A35" s="56" t="s">
        <v>10</v>
      </c>
      <c r="B35" s="457" t="s">
        <v>214</v>
      </c>
      <c r="C35" s="458"/>
      <c r="D35" s="458"/>
      <c r="E35" s="458"/>
      <c r="F35" s="459"/>
      <c r="G35" s="202">
        <f>ROUND(G28*0.5*22,2)</f>
        <v>37.619999999999997</v>
      </c>
      <c r="H35" s="16"/>
      <c r="I35" s="17"/>
    </row>
    <row r="36" spans="1:9">
      <c r="A36" s="56" t="s">
        <v>12</v>
      </c>
      <c r="B36" s="409" t="s">
        <v>215</v>
      </c>
      <c r="C36" s="410"/>
      <c r="D36" s="410"/>
      <c r="E36" s="410"/>
      <c r="F36" s="411"/>
      <c r="G36" s="202">
        <f>ROUND((G27*1.5)*(0.5*1.1428571-0.5)*22,2)</f>
        <v>40.340000000000003</v>
      </c>
      <c r="H36" s="16"/>
      <c r="I36" s="17"/>
    </row>
    <row r="37" spans="1:9">
      <c r="A37" s="122" t="s">
        <v>13</v>
      </c>
      <c r="B37" s="389" t="s">
        <v>65</v>
      </c>
      <c r="C37" s="389"/>
      <c r="D37" s="389"/>
      <c r="E37" s="389"/>
      <c r="F37" s="389"/>
      <c r="G37" s="168">
        <v>0</v>
      </c>
      <c r="H37" s="196"/>
      <c r="I37" s="14"/>
    </row>
    <row r="38" spans="1:9">
      <c r="A38" s="390" t="s">
        <v>149</v>
      </c>
      <c r="B38" s="390"/>
      <c r="C38" s="390"/>
      <c r="D38" s="390"/>
      <c r="E38" s="390"/>
      <c r="F38" s="390"/>
      <c r="G38" s="61">
        <f>SUM(G34:G37)</f>
        <v>1789.2399999999998</v>
      </c>
      <c r="H38" s="21"/>
      <c r="I38" s="18"/>
    </row>
    <row r="39" spans="1:9">
      <c r="A39" s="140" t="s">
        <v>20</v>
      </c>
      <c r="B39" s="392" t="s">
        <v>146</v>
      </c>
      <c r="C39" s="274"/>
      <c r="D39" s="274"/>
      <c r="E39" s="274"/>
      <c r="F39" s="275"/>
      <c r="G39" s="185">
        <v>0</v>
      </c>
      <c r="H39" s="21"/>
      <c r="I39" s="18"/>
    </row>
    <row r="40" spans="1:9">
      <c r="A40" s="393" t="s">
        <v>150</v>
      </c>
      <c r="B40" s="394"/>
      <c r="C40" s="394"/>
      <c r="D40" s="394"/>
      <c r="E40" s="394"/>
      <c r="F40" s="395"/>
      <c r="G40" s="180">
        <f>G39</f>
        <v>0</v>
      </c>
      <c r="H40" s="21"/>
      <c r="I40" s="18"/>
    </row>
    <row r="41" spans="1:9">
      <c r="A41" s="182"/>
      <c r="B41" s="181"/>
      <c r="C41" s="181"/>
      <c r="D41" s="181"/>
      <c r="E41" s="181"/>
      <c r="F41" s="181"/>
      <c r="G41" s="183"/>
      <c r="H41" s="21"/>
      <c r="I41" s="18"/>
    </row>
    <row r="42" spans="1:9">
      <c r="A42" s="315" t="s">
        <v>216</v>
      </c>
      <c r="B42" s="315"/>
      <c r="C42" s="315"/>
      <c r="D42" s="315"/>
      <c r="E42" s="315"/>
      <c r="F42" s="315"/>
      <c r="G42" s="180">
        <f>G38+G40</f>
        <v>1789.2399999999998</v>
      </c>
      <c r="H42" s="21"/>
      <c r="I42" s="18"/>
    </row>
    <row r="43" spans="1:9">
      <c r="A43" s="205" t="s">
        <v>63</v>
      </c>
      <c r="B43" s="391" t="s">
        <v>192</v>
      </c>
      <c r="C43" s="391"/>
      <c r="D43" s="391"/>
      <c r="E43" s="391"/>
      <c r="F43" s="391"/>
      <c r="G43" s="391"/>
      <c r="H43" s="21"/>
      <c r="I43" s="18"/>
    </row>
    <row r="44" spans="1:9">
      <c r="A44" s="79"/>
      <c r="B44" s="80"/>
      <c r="C44" s="80"/>
      <c r="D44" s="80"/>
      <c r="E44" s="80"/>
      <c r="F44" s="80"/>
      <c r="G44" s="80"/>
      <c r="H44" s="21"/>
      <c r="I44" s="18"/>
    </row>
    <row r="45" spans="1:9">
      <c r="A45" s="60"/>
      <c r="B45" s="60"/>
      <c r="C45" s="60"/>
      <c r="D45" s="19"/>
      <c r="E45" s="19"/>
      <c r="F45" s="19"/>
      <c r="G45" s="20"/>
      <c r="H45" s="21"/>
      <c r="I45" s="18"/>
    </row>
    <row r="46" spans="1:9" ht="15.75">
      <c r="A46" s="404" t="s">
        <v>67</v>
      </c>
      <c r="B46" s="405"/>
      <c r="C46" s="405"/>
      <c r="D46" s="405"/>
      <c r="E46" s="405"/>
      <c r="F46" s="405"/>
      <c r="G46" s="406"/>
      <c r="H46" s="3"/>
      <c r="I46" s="11"/>
    </row>
    <row r="47" spans="1:9">
      <c r="A47" s="66" t="s">
        <v>33</v>
      </c>
      <c r="B47" s="407" t="s">
        <v>147</v>
      </c>
      <c r="C47" s="407"/>
      <c r="D47" s="407"/>
      <c r="E47" s="407"/>
      <c r="F47" s="408"/>
      <c r="G47" s="67" t="s">
        <v>18</v>
      </c>
      <c r="H47" s="3"/>
      <c r="I47" s="11"/>
    </row>
    <row r="48" spans="1:9">
      <c r="A48" s="23" t="s">
        <v>8</v>
      </c>
      <c r="B48" s="358" t="s">
        <v>189</v>
      </c>
      <c r="C48" s="359"/>
      <c r="D48" s="359"/>
      <c r="E48" s="359"/>
      <c r="F48" s="360"/>
      <c r="G48" s="186">
        <f>ROUND(G38/12,2)</f>
        <v>149.1</v>
      </c>
      <c r="H48" s="26"/>
      <c r="I48" s="25"/>
    </row>
    <row r="49" spans="1:9">
      <c r="A49" s="23" t="s">
        <v>10</v>
      </c>
      <c r="B49" s="358" t="s">
        <v>68</v>
      </c>
      <c r="C49" s="359"/>
      <c r="D49" s="359"/>
      <c r="E49" s="359"/>
      <c r="F49" s="360"/>
      <c r="G49" s="186">
        <f>ROUND((G38+G38/3)/12,2)</f>
        <v>198.8</v>
      </c>
      <c r="H49" s="26"/>
      <c r="I49" s="25"/>
    </row>
    <row r="50" spans="1:9">
      <c r="A50" s="388" t="s">
        <v>69</v>
      </c>
      <c r="B50" s="364"/>
      <c r="C50" s="364"/>
      <c r="D50" s="364"/>
      <c r="E50" s="364"/>
      <c r="F50" s="365"/>
      <c r="G50" s="69">
        <f>SUM(G48:G49)</f>
        <v>347.9</v>
      </c>
      <c r="H50" s="26"/>
      <c r="I50" s="25"/>
    </row>
    <row r="51" spans="1:9" ht="25.5" customHeight="1">
      <c r="A51" s="206" t="s">
        <v>66</v>
      </c>
      <c r="B51" s="372" t="s">
        <v>71</v>
      </c>
      <c r="C51" s="372"/>
      <c r="D51" s="372"/>
      <c r="E51" s="372"/>
      <c r="F51" s="372"/>
      <c r="G51" s="372"/>
      <c r="H51" s="26"/>
      <c r="I51" s="25"/>
    </row>
    <row r="52" spans="1:9" ht="37.5" customHeight="1">
      <c r="A52" s="206" t="s">
        <v>70</v>
      </c>
      <c r="B52" s="379" t="s">
        <v>74</v>
      </c>
      <c r="C52" s="380"/>
      <c r="D52" s="380"/>
      <c r="E52" s="380"/>
      <c r="F52" s="380"/>
      <c r="G52" s="381"/>
      <c r="H52" s="26"/>
      <c r="I52" s="25"/>
    </row>
    <row r="53" spans="1:9">
      <c r="A53" s="90"/>
      <c r="B53" s="91"/>
      <c r="C53" s="91"/>
      <c r="D53" s="91"/>
      <c r="E53" s="91"/>
      <c r="F53" s="91"/>
      <c r="G53" s="91"/>
      <c r="H53" s="26"/>
      <c r="I53" s="25"/>
    </row>
    <row r="54" spans="1:9">
      <c r="A54" s="29"/>
      <c r="B54" s="19"/>
      <c r="C54" s="19"/>
      <c r="D54" s="64"/>
      <c r="E54" s="126"/>
      <c r="F54" s="126"/>
      <c r="G54" s="126"/>
      <c r="H54" s="3"/>
      <c r="I54" s="11"/>
    </row>
    <row r="55" spans="1:9" ht="34.5" customHeight="1">
      <c r="A55" s="68" t="s">
        <v>34</v>
      </c>
      <c r="B55" s="382" t="s">
        <v>148</v>
      </c>
      <c r="C55" s="382"/>
      <c r="D55" s="382"/>
      <c r="E55" s="382"/>
      <c r="F55" s="382"/>
      <c r="G55" s="382"/>
      <c r="H55" s="3"/>
      <c r="I55" s="11"/>
    </row>
    <row r="56" spans="1:9">
      <c r="A56" s="70"/>
      <c r="B56" s="383" t="s">
        <v>75</v>
      </c>
      <c r="C56" s="384"/>
      <c r="D56" s="385"/>
      <c r="E56" s="386" t="s">
        <v>19</v>
      </c>
      <c r="F56" s="387"/>
      <c r="G56" s="71" t="s">
        <v>18</v>
      </c>
      <c r="H56" s="3"/>
      <c r="I56" s="11"/>
    </row>
    <row r="57" spans="1:9">
      <c r="A57" s="23" t="s">
        <v>8</v>
      </c>
      <c r="B57" s="358" t="s">
        <v>26</v>
      </c>
      <c r="C57" s="359"/>
      <c r="D57" s="360"/>
      <c r="E57" s="377">
        <v>0.2</v>
      </c>
      <c r="F57" s="378"/>
      <c r="G57" s="187">
        <f>ROUND((G38+G50)*E57,2)</f>
        <v>427.43</v>
      </c>
      <c r="H57" s="24"/>
      <c r="I57" s="22"/>
    </row>
    <row r="58" spans="1:9">
      <c r="A58" s="23" t="s">
        <v>10</v>
      </c>
      <c r="B58" s="358" t="s">
        <v>35</v>
      </c>
      <c r="C58" s="359"/>
      <c r="D58" s="360"/>
      <c r="E58" s="361">
        <v>2.5000000000000001E-2</v>
      </c>
      <c r="F58" s="362"/>
      <c r="G58" s="187">
        <f>ROUND((G38+G50)*E58,2)</f>
        <v>53.43</v>
      </c>
      <c r="H58" s="24"/>
      <c r="I58" s="22"/>
    </row>
    <row r="59" spans="1:9">
      <c r="A59" s="23" t="s">
        <v>12</v>
      </c>
      <c r="B59" s="358" t="s">
        <v>82</v>
      </c>
      <c r="C59" s="359"/>
      <c r="D59" s="360"/>
      <c r="E59" s="377">
        <f>ROUND((H60*I60),6)</f>
        <v>0.03</v>
      </c>
      <c r="F59" s="378"/>
      <c r="G59" s="188">
        <f>ROUND((G38+G50)*E59,2)</f>
        <v>64.11</v>
      </c>
      <c r="H59" s="73" t="s">
        <v>76</v>
      </c>
      <c r="I59" s="74" t="s">
        <v>77</v>
      </c>
    </row>
    <row r="60" spans="1:9">
      <c r="A60" s="23" t="s">
        <v>13</v>
      </c>
      <c r="B60" s="358" t="s">
        <v>36</v>
      </c>
      <c r="C60" s="359"/>
      <c r="D60" s="360"/>
      <c r="E60" s="361">
        <v>1.4999999999999999E-2</v>
      </c>
      <c r="F60" s="362"/>
      <c r="G60" s="188">
        <f>ROUND((G38+G50)*E60,2)</f>
        <v>32.06</v>
      </c>
      <c r="H60" s="72">
        <v>0.03</v>
      </c>
      <c r="I60" s="76">
        <v>1</v>
      </c>
    </row>
    <row r="61" spans="1:9">
      <c r="A61" s="23" t="s">
        <v>20</v>
      </c>
      <c r="B61" s="358" t="s">
        <v>37</v>
      </c>
      <c r="C61" s="359"/>
      <c r="D61" s="360"/>
      <c r="E61" s="361">
        <v>0.01</v>
      </c>
      <c r="F61" s="362"/>
      <c r="G61" s="187">
        <f>ROUND((G38+G50)*E61,2)</f>
        <v>21.37</v>
      </c>
      <c r="H61" s="24"/>
      <c r="I61" s="22"/>
    </row>
    <row r="62" spans="1:9">
      <c r="A62" s="23" t="s">
        <v>21</v>
      </c>
      <c r="B62" s="358" t="s">
        <v>27</v>
      </c>
      <c r="C62" s="359"/>
      <c r="D62" s="360"/>
      <c r="E62" s="361">
        <v>6.0000000000000001E-3</v>
      </c>
      <c r="F62" s="362"/>
      <c r="G62" s="187">
        <f>ROUND((G38+G50)*E62,2)</f>
        <v>12.82</v>
      </c>
      <c r="H62" s="24"/>
      <c r="I62" s="22"/>
    </row>
    <row r="63" spans="1:9">
      <c r="A63" s="23" t="s">
        <v>22</v>
      </c>
      <c r="B63" s="358" t="s">
        <v>38</v>
      </c>
      <c r="C63" s="359"/>
      <c r="D63" s="360"/>
      <c r="E63" s="361">
        <v>2E-3</v>
      </c>
      <c r="F63" s="362"/>
      <c r="G63" s="187">
        <f>ROUND((G38+G50)*E63,2)</f>
        <v>4.2699999999999996</v>
      </c>
      <c r="H63" s="24"/>
      <c r="I63" s="22"/>
    </row>
    <row r="64" spans="1:9">
      <c r="A64" s="23" t="s">
        <v>23</v>
      </c>
      <c r="B64" s="358" t="s">
        <v>39</v>
      </c>
      <c r="C64" s="359"/>
      <c r="D64" s="360"/>
      <c r="E64" s="361">
        <v>0.08</v>
      </c>
      <c r="F64" s="362"/>
      <c r="G64" s="187">
        <f>ROUND((G38+G50)*E64,2)</f>
        <v>170.97</v>
      </c>
      <c r="H64" s="24"/>
      <c r="I64" s="22"/>
    </row>
    <row r="65" spans="1:9">
      <c r="A65" s="363" t="s">
        <v>78</v>
      </c>
      <c r="B65" s="364"/>
      <c r="C65" s="364"/>
      <c r="D65" s="365"/>
      <c r="E65" s="366">
        <f>SUM(E57:F64)</f>
        <v>0.36800000000000005</v>
      </c>
      <c r="F65" s="367"/>
      <c r="G65" s="77">
        <f>SUM(G57:G64)</f>
        <v>786.46</v>
      </c>
      <c r="H65" s="21"/>
      <c r="I65" s="75"/>
    </row>
    <row r="66" spans="1:9">
      <c r="A66" s="217" t="s">
        <v>72</v>
      </c>
      <c r="B66" s="372" t="s">
        <v>80</v>
      </c>
      <c r="C66" s="372"/>
      <c r="D66" s="372"/>
      <c r="E66" s="372"/>
      <c r="F66" s="372"/>
      <c r="G66" s="372"/>
      <c r="H66" s="21"/>
      <c r="I66" s="75"/>
    </row>
    <row r="67" spans="1:9">
      <c r="A67" s="217" t="s">
        <v>73</v>
      </c>
      <c r="B67" s="372" t="s">
        <v>83</v>
      </c>
      <c r="C67" s="372"/>
      <c r="D67" s="372"/>
      <c r="E67" s="372"/>
      <c r="F67" s="372"/>
      <c r="G67" s="372"/>
      <c r="H67" s="21"/>
      <c r="I67" s="75"/>
    </row>
    <row r="68" spans="1:9">
      <c r="A68" s="78"/>
      <c r="B68" s="63"/>
      <c r="C68" s="63"/>
      <c r="D68" s="63"/>
      <c r="E68" s="63"/>
      <c r="F68" s="63"/>
      <c r="G68" s="63"/>
      <c r="H68" s="21"/>
      <c r="I68" s="75"/>
    </row>
    <row r="69" spans="1:9">
      <c r="A69" s="78"/>
      <c r="B69" s="63"/>
      <c r="C69" s="63"/>
      <c r="D69" s="63"/>
      <c r="E69" s="63"/>
      <c r="F69" s="63"/>
      <c r="G69" s="63"/>
      <c r="H69" s="21"/>
      <c r="I69" s="75"/>
    </row>
    <row r="70" spans="1:9">
      <c r="A70" s="81" t="s">
        <v>40</v>
      </c>
      <c r="B70" s="373" t="s">
        <v>84</v>
      </c>
      <c r="C70" s="373"/>
      <c r="D70" s="373"/>
      <c r="E70" s="373"/>
      <c r="F70" s="373"/>
      <c r="G70" s="373"/>
      <c r="H70" s="3"/>
      <c r="I70" s="11"/>
    </row>
    <row r="71" spans="1:9">
      <c r="A71" s="62"/>
      <c r="B71" s="374" t="s">
        <v>84</v>
      </c>
      <c r="C71" s="375"/>
      <c r="D71" s="375"/>
      <c r="E71" s="375"/>
      <c r="F71" s="376"/>
      <c r="G71" s="65" t="s">
        <v>18</v>
      </c>
      <c r="H71" s="3"/>
      <c r="I71" s="11"/>
    </row>
    <row r="72" spans="1:9" ht="43.5" customHeight="1">
      <c r="A72" s="352" t="s">
        <v>8</v>
      </c>
      <c r="B72" s="355" t="s">
        <v>206</v>
      </c>
      <c r="C72" s="273" t="s">
        <v>85</v>
      </c>
      <c r="D72" s="275"/>
      <c r="E72" s="508">
        <v>3.5</v>
      </c>
      <c r="F72" s="509"/>
      <c r="G72" s="345">
        <f>IF(ROUND((E72*E74*E73)-(G34*E75),2)&lt;0,0,ROUND((E72*E74*E73)-(G34*E75),2))</f>
        <v>51.32</v>
      </c>
      <c r="H72" s="31"/>
      <c r="I72" s="30"/>
    </row>
    <row r="73" spans="1:9" ht="33.75" customHeight="1">
      <c r="A73" s="353"/>
      <c r="B73" s="356"/>
      <c r="C73" s="273" t="s">
        <v>86</v>
      </c>
      <c r="D73" s="275"/>
      <c r="E73" s="368">
        <v>2</v>
      </c>
      <c r="F73" s="369"/>
      <c r="G73" s="346"/>
      <c r="H73" s="31"/>
      <c r="I73" s="30"/>
    </row>
    <row r="74" spans="1:9" ht="31.5" customHeight="1">
      <c r="A74" s="353"/>
      <c r="B74" s="356"/>
      <c r="C74" s="273" t="s">
        <v>87</v>
      </c>
      <c r="D74" s="275"/>
      <c r="E74" s="348">
        <v>22</v>
      </c>
      <c r="F74" s="349"/>
      <c r="G74" s="346"/>
      <c r="H74" s="32"/>
      <c r="I74" s="33"/>
    </row>
    <row r="75" spans="1:9" ht="39" customHeight="1">
      <c r="A75" s="354"/>
      <c r="B75" s="357"/>
      <c r="C75" s="273" t="s">
        <v>202</v>
      </c>
      <c r="D75" s="275"/>
      <c r="E75" s="370">
        <v>0.06</v>
      </c>
      <c r="F75" s="371"/>
      <c r="G75" s="347"/>
      <c r="H75" s="31"/>
      <c r="I75" s="33"/>
    </row>
    <row r="76" spans="1:9" ht="33.75" customHeight="1">
      <c r="A76" s="341" t="s">
        <v>10</v>
      </c>
      <c r="B76" s="342" t="s">
        <v>205</v>
      </c>
      <c r="C76" s="273" t="s">
        <v>203</v>
      </c>
      <c r="D76" s="275"/>
      <c r="E76" s="343">
        <v>0</v>
      </c>
      <c r="F76" s="344"/>
      <c r="G76" s="345">
        <f>ROUND((E76*E77)-((E76*E77)*E78),2)</f>
        <v>0</v>
      </c>
      <c r="H76" s="31"/>
      <c r="I76" s="30"/>
    </row>
    <row r="77" spans="1:9" ht="32.25" customHeight="1">
      <c r="A77" s="341"/>
      <c r="B77" s="342"/>
      <c r="C77" s="273" t="s">
        <v>88</v>
      </c>
      <c r="D77" s="275"/>
      <c r="E77" s="348">
        <v>22</v>
      </c>
      <c r="F77" s="349"/>
      <c r="G77" s="346"/>
      <c r="H77" s="31"/>
      <c r="I77" s="30"/>
    </row>
    <row r="78" spans="1:9" ht="54" customHeight="1">
      <c r="A78" s="341"/>
      <c r="B78" s="342"/>
      <c r="C78" s="350" t="s">
        <v>204</v>
      </c>
      <c r="D78" s="350"/>
      <c r="E78" s="351">
        <v>0.2</v>
      </c>
      <c r="F78" s="351"/>
      <c r="G78" s="347"/>
      <c r="H78" s="31"/>
      <c r="I78" s="30"/>
    </row>
    <row r="79" spans="1:9">
      <c r="A79" s="128" t="s">
        <v>12</v>
      </c>
      <c r="B79" s="332" t="s">
        <v>24</v>
      </c>
      <c r="C79" s="333"/>
      <c r="D79" s="333"/>
      <c r="E79" s="333"/>
      <c r="F79" s="334"/>
      <c r="G79" s="189">
        <v>0</v>
      </c>
      <c r="H79" s="31"/>
      <c r="I79" s="30"/>
    </row>
    <row r="80" spans="1:9">
      <c r="A80" s="128" t="s">
        <v>13</v>
      </c>
      <c r="B80" s="301" t="s">
        <v>217</v>
      </c>
      <c r="C80" s="335"/>
      <c r="D80" s="335"/>
      <c r="E80" s="335"/>
      <c r="F80" s="336"/>
      <c r="G80" s="189">
        <v>0</v>
      </c>
      <c r="H80" s="31"/>
      <c r="I80" s="30"/>
    </row>
    <row r="81" spans="1:9">
      <c r="A81" s="82" t="s">
        <v>20</v>
      </c>
      <c r="B81" s="331" t="s">
        <v>89</v>
      </c>
      <c r="C81" s="331"/>
      <c r="D81" s="331"/>
      <c r="E81" s="331"/>
      <c r="F81" s="331"/>
      <c r="G81" s="83">
        <v>0</v>
      </c>
      <c r="H81" s="31"/>
      <c r="I81" s="30"/>
    </row>
    <row r="82" spans="1:9">
      <c r="A82" s="337" t="s">
        <v>90</v>
      </c>
      <c r="B82" s="338"/>
      <c r="C82" s="338"/>
      <c r="D82" s="338"/>
      <c r="E82" s="338"/>
      <c r="F82" s="339"/>
      <c r="G82" s="84">
        <f>SUM(G72:G81)</f>
        <v>51.32</v>
      </c>
      <c r="H82" s="3"/>
      <c r="I82" s="11"/>
    </row>
    <row r="83" spans="1:9">
      <c r="A83" s="218" t="s">
        <v>79</v>
      </c>
      <c r="B83" s="340" t="s">
        <v>53</v>
      </c>
      <c r="C83" s="340"/>
      <c r="D83" s="340"/>
      <c r="E83" s="340"/>
      <c r="F83" s="340"/>
      <c r="G83" s="340"/>
      <c r="H83" s="34"/>
      <c r="I83" s="11"/>
    </row>
    <row r="84" spans="1:9">
      <c r="A84" s="85"/>
      <c r="B84" s="86"/>
      <c r="C84" s="86"/>
      <c r="D84" s="86"/>
      <c r="E84" s="86"/>
      <c r="F84" s="86"/>
      <c r="G84" s="86"/>
      <c r="H84" s="34"/>
      <c r="I84" s="11"/>
    </row>
    <row r="85" spans="1:9">
      <c r="A85" s="87"/>
      <c r="B85" s="13"/>
      <c r="C85" s="13"/>
      <c r="D85" s="88"/>
      <c r="E85" s="89"/>
      <c r="F85" s="89"/>
      <c r="G85" s="89"/>
      <c r="H85" s="3"/>
      <c r="I85" s="11"/>
    </row>
    <row r="86" spans="1:9">
      <c r="A86" s="250" t="s">
        <v>91</v>
      </c>
      <c r="B86" s="251"/>
      <c r="C86" s="251"/>
      <c r="D86" s="251"/>
      <c r="E86" s="251"/>
      <c r="F86" s="251"/>
      <c r="G86" s="252"/>
      <c r="H86" s="3"/>
      <c r="I86" s="11"/>
    </row>
    <row r="87" spans="1:9">
      <c r="A87" s="94" t="s">
        <v>92</v>
      </c>
      <c r="B87" s="326" t="s">
        <v>190</v>
      </c>
      <c r="C87" s="327"/>
      <c r="D87" s="327"/>
      <c r="E87" s="327"/>
      <c r="F87" s="328"/>
      <c r="G87" s="95" t="s">
        <v>18</v>
      </c>
      <c r="H87" s="31"/>
      <c r="I87" s="30"/>
    </row>
    <row r="88" spans="1:9">
      <c r="A88" s="128" t="s">
        <v>33</v>
      </c>
      <c r="B88" s="304" t="s">
        <v>225</v>
      </c>
      <c r="C88" s="329"/>
      <c r="D88" s="329"/>
      <c r="E88" s="329"/>
      <c r="F88" s="330"/>
      <c r="G88" s="160">
        <f>G50</f>
        <v>347.9</v>
      </c>
      <c r="H88" s="31"/>
      <c r="I88" s="30"/>
    </row>
    <row r="89" spans="1:9" ht="29.25" customHeight="1">
      <c r="A89" s="128" t="s">
        <v>34</v>
      </c>
      <c r="B89" s="304" t="s">
        <v>93</v>
      </c>
      <c r="C89" s="329"/>
      <c r="D89" s="329"/>
      <c r="E89" s="329"/>
      <c r="F89" s="330"/>
      <c r="G89" s="160">
        <f>G65</f>
        <v>786.46</v>
      </c>
      <c r="H89" s="31"/>
      <c r="I89" s="30"/>
    </row>
    <row r="90" spans="1:9">
      <c r="A90" s="82" t="s">
        <v>40</v>
      </c>
      <c r="B90" s="331" t="s">
        <v>94</v>
      </c>
      <c r="C90" s="331"/>
      <c r="D90" s="331"/>
      <c r="E90" s="331"/>
      <c r="F90" s="331"/>
      <c r="G90" s="141">
        <f>G82</f>
        <v>51.32</v>
      </c>
      <c r="H90" s="36"/>
      <c r="I90" s="35"/>
    </row>
    <row r="91" spans="1:9">
      <c r="A91" s="315" t="s">
        <v>96</v>
      </c>
      <c r="B91" s="315"/>
      <c r="C91" s="315"/>
      <c r="D91" s="315"/>
      <c r="E91" s="315"/>
      <c r="F91" s="315"/>
      <c r="G91" s="96">
        <f>SUM(G88:G90)</f>
        <v>1185.68</v>
      </c>
      <c r="H91" s="28"/>
      <c r="I91" s="27"/>
    </row>
    <row r="92" spans="1:9">
      <c r="A92" s="142"/>
      <c r="B92" s="142"/>
      <c r="C92" s="142"/>
      <c r="D92" s="142"/>
      <c r="E92" s="142"/>
      <c r="F92" s="142"/>
      <c r="G92" s="143"/>
      <c r="H92" s="28"/>
      <c r="I92" s="27"/>
    </row>
    <row r="93" spans="1:9">
      <c r="A93" s="37"/>
      <c r="B93" s="38"/>
      <c r="C93" s="38"/>
      <c r="D93" s="125"/>
      <c r="E93" s="125"/>
      <c r="F93" s="125"/>
      <c r="G93" s="125"/>
      <c r="H93" s="28"/>
      <c r="I93" s="27"/>
    </row>
    <row r="94" spans="1:9" ht="15.75">
      <c r="A94" s="249" t="s">
        <v>97</v>
      </c>
      <c r="B94" s="249"/>
      <c r="C94" s="249"/>
      <c r="D94" s="249"/>
      <c r="E94" s="249"/>
      <c r="F94" s="249"/>
      <c r="G94" s="249"/>
      <c r="H94" s="39"/>
      <c r="I94" s="11"/>
    </row>
    <row r="95" spans="1:9">
      <c r="A95" s="97"/>
      <c r="B95" s="316" t="s">
        <v>98</v>
      </c>
      <c r="C95" s="317"/>
      <c r="D95" s="317"/>
      <c r="E95" s="317"/>
      <c r="F95" s="318"/>
      <c r="G95" s="219" t="s">
        <v>18</v>
      </c>
      <c r="H95" s="39"/>
      <c r="I95" s="11"/>
    </row>
    <row r="96" spans="1:9" ht="30.75" customHeight="1">
      <c r="A96" s="10" t="s">
        <v>8</v>
      </c>
      <c r="B96" s="304" t="s">
        <v>151</v>
      </c>
      <c r="C96" s="305"/>
      <c r="D96" s="305"/>
      <c r="E96" s="305"/>
      <c r="F96" s="306"/>
      <c r="G96" s="169">
        <f>ROUND(((G38/12)+($G$48/12)+($G$49/12))*(30/30)*0.05,2)</f>
        <v>8.9</v>
      </c>
      <c r="H96" s="39"/>
      <c r="I96" s="11"/>
    </row>
    <row r="97" spans="1:9">
      <c r="A97" s="10" t="s">
        <v>10</v>
      </c>
      <c r="B97" s="319" t="s">
        <v>29</v>
      </c>
      <c r="C97" s="302"/>
      <c r="D97" s="302"/>
      <c r="E97" s="302"/>
      <c r="F97" s="303"/>
      <c r="G97" s="169">
        <f>ROUND($E$64*G96,2)</f>
        <v>0.71</v>
      </c>
      <c r="H97" s="39"/>
      <c r="I97" s="11"/>
    </row>
    <row r="98" spans="1:9" ht="28.5" customHeight="1">
      <c r="A98" s="10" t="s">
        <v>12</v>
      </c>
      <c r="B98" s="304" t="s">
        <v>152</v>
      </c>
      <c r="C98" s="305"/>
      <c r="D98" s="305"/>
      <c r="E98" s="305"/>
      <c r="F98" s="306"/>
      <c r="G98" s="169">
        <f>ROUND((0.08*0.4*SUM(G38+$G$48+$G$49)*0.05),2)</f>
        <v>3.42</v>
      </c>
      <c r="H98" s="40"/>
      <c r="I98" s="11"/>
    </row>
    <row r="99" spans="1:9">
      <c r="A99" s="10" t="s">
        <v>13</v>
      </c>
      <c r="B99" s="301" t="s">
        <v>153</v>
      </c>
      <c r="C99" s="302"/>
      <c r="D99" s="302"/>
      <c r="E99" s="302"/>
      <c r="F99" s="303"/>
      <c r="G99" s="190">
        <f>ROUND(((7/30)/$G$13)*G38*1,2)</f>
        <v>34.79</v>
      </c>
      <c r="H99" s="39"/>
      <c r="I99" s="11"/>
    </row>
    <row r="100" spans="1:9">
      <c r="A100" s="10" t="s">
        <v>20</v>
      </c>
      <c r="B100" s="319" t="s">
        <v>99</v>
      </c>
      <c r="C100" s="302"/>
      <c r="D100" s="302"/>
      <c r="E100" s="302"/>
      <c r="F100" s="303"/>
      <c r="G100" s="169">
        <f>ROUND($E$65*G99,2)</f>
        <v>12.8</v>
      </c>
      <c r="H100" s="39"/>
      <c r="I100" s="11"/>
    </row>
    <row r="101" spans="1:9" ht="30" customHeight="1">
      <c r="A101" s="99" t="s">
        <v>21</v>
      </c>
      <c r="B101" s="324" t="s">
        <v>154</v>
      </c>
      <c r="C101" s="325"/>
      <c r="D101" s="325"/>
      <c r="E101" s="325"/>
      <c r="F101" s="325"/>
      <c r="G101" s="170">
        <f>ROUND((0.08*0.4*SUM(G38+$G$48+$G$49)*1),2)</f>
        <v>68.39</v>
      </c>
      <c r="H101" s="28"/>
      <c r="I101" s="27"/>
    </row>
    <row r="102" spans="1:9">
      <c r="A102" s="259" t="s">
        <v>193</v>
      </c>
      <c r="B102" s="259"/>
      <c r="C102" s="259"/>
      <c r="D102" s="259"/>
      <c r="E102" s="259"/>
      <c r="F102" s="259"/>
      <c r="G102" s="100">
        <f>SUM(G96:G101)</f>
        <v>129.01</v>
      </c>
      <c r="H102" s="39"/>
      <c r="I102" s="41"/>
    </row>
    <row r="103" spans="1:9">
      <c r="A103" s="142"/>
      <c r="B103" s="142"/>
      <c r="C103" s="142"/>
      <c r="D103" s="142"/>
      <c r="E103" s="142"/>
      <c r="F103" s="142"/>
      <c r="G103" s="143"/>
      <c r="H103" s="39"/>
      <c r="I103" s="41"/>
    </row>
    <row r="104" spans="1:9">
      <c r="A104" s="98"/>
      <c r="B104" s="98"/>
      <c r="C104" s="98"/>
      <c r="D104" s="125"/>
      <c r="E104" s="125"/>
      <c r="F104" s="125"/>
      <c r="G104" s="125"/>
      <c r="H104" s="39"/>
      <c r="I104" s="41"/>
    </row>
    <row r="105" spans="1:9" ht="15.75">
      <c r="A105" s="249" t="s">
        <v>191</v>
      </c>
      <c r="B105" s="249"/>
      <c r="C105" s="249"/>
      <c r="D105" s="249"/>
      <c r="E105" s="249"/>
      <c r="F105" s="249"/>
      <c r="G105" s="249"/>
      <c r="H105" s="44"/>
      <c r="I105" s="18"/>
    </row>
    <row r="106" spans="1:9" ht="33.75" customHeight="1">
      <c r="A106" s="277" t="s">
        <v>156</v>
      </c>
      <c r="B106" s="277"/>
      <c r="C106" s="277"/>
      <c r="D106" s="277"/>
      <c r="E106" s="277"/>
      <c r="F106" s="277"/>
      <c r="G106" s="277"/>
      <c r="H106" s="44"/>
      <c r="I106" s="18"/>
    </row>
    <row r="107" spans="1:9" ht="31.5">
      <c r="A107" s="184" t="s">
        <v>157</v>
      </c>
      <c r="B107" s="104">
        <f>G38</f>
        <v>1789.2399999999998</v>
      </c>
      <c r="C107" s="184" t="s">
        <v>194</v>
      </c>
      <c r="D107" s="105">
        <f>G91-G72-G76</f>
        <v>1134.3600000000001</v>
      </c>
      <c r="E107" s="124" t="s">
        <v>100</v>
      </c>
      <c r="F107" s="105">
        <f>G102</f>
        <v>129.01</v>
      </c>
      <c r="G107" s="106">
        <f>B107+D107+F107</f>
        <v>3052.6099999999997</v>
      </c>
      <c r="H107" s="44"/>
      <c r="I107" s="18"/>
    </row>
    <row r="108" spans="1:9" ht="15.75">
      <c r="A108" s="320" t="s">
        <v>101</v>
      </c>
      <c r="B108" s="320"/>
      <c r="C108" s="320"/>
      <c r="D108" s="320"/>
      <c r="E108" s="320" t="s">
        <v>102</v>
      </c>
      <c r="F108" s="320"/>
      <c r="G108" s="107">
        <f>ROUND(G107/30,2)</f>
        <v>101.75</v>
      </c>
      <c r="H108" s="44"/>
      <c r="I108" s="18"/>
    </row>
    <row r="109" spans="1:9" ht="15.75">
      <c r="A109" s="101"/>
      <c r="B109" s="101"/>
      <c r="C109" s="101"/>
      <c r="D109" s="101"/>
      <c r="E109" s="101"/>
      <c r="F109" s="102"/>
      <c r="G109" s="103"/>
      <c r="H109" s="44"/>
      <c r="I109" s="18"/>
    </row>
    <row r="110" spans="1:9">
      <c r="A110" s="108" t="s">
        <v>25</v>
      </c>
      <c r="B110" s="311" t="s">
        <v>112</v>
      </c>
      <c r="C110" s="312"/>
      <c r="D110" s="312"/>
      <c r="E110" s="312"/>
      <c r="F110" s="313"/>
      <c r="G110" s="115" t="s">
        <v>18</v>
      </c>
      <c r="H110" s="21"/>
      <c r="I110" s="18"/>
    </row>
    <row r="111" spans="1:9">
      <c r="A111" s="10" t="s">
        <v>8</v>
      </c>
      <c r="B111" s="301" t="s">
        <v>103</v>
      </c>
      <c r="C111" s="302"/>
      <c r="D111" s="302"/>
      <c r="E111" s="302"/>
      <c r="F111" s="303"/>
      <c r="G111" s="171">
        <f>ROUND($G$107/12,2)</f>
        <v>254.38</v>
      </c>
      <c r="H111" s="21"/>
      <c r="I111" s="18"/>
    </row>
    <row r="112" spans="1:9">
      <c r="A112" s="10" t="s">
        <v>10</v>
      </c>
      <c r="B112" s="321" t="s">
        <v>207</v>
      </c>
      <c r="C112" s="322"/>
      <c r="D112" s="322"/>
      <c r="E112" s="322"/>
      <c r="F112" s="323"/>
      <c r="G112" s="171">
        <f>ROUND((1/30)/12*($G$107),2)</f>
        <v>8.48</v>
      </c>
      <c r="H112" s="114"/>
      <c r="I112" s="18"/>
    </row>
    <row r="113" spans="1:9">
      <c r="A113" s="10" t="s">
        <v>12</v>
      </c>
      <c r="B113" s="301" t="s">
        <v>105</v>
      </c>
      <c r="C113" s="302"/>
      <c r="D113" s="302"/>
      <c r="E113" s="302"/>
      <c r="F113" s="303"/>
      <c r="G113" s="171">
        <f>ROUND((5/30)/12*0.015*($G$107),2)</f>
        <v>0.64</v>
      </c>
      <c r="H113" s="21"/>
      <c r="I113" s="18"/>
    </row>
    <row r="114" spans="1:9">
      <c r="A114" s="10" t="s">
        <v>13</v>
      </c>
      <c r="B114" s="301" t="s">
        <v>104</v>
      </c>
      <c r="C114" s="302"/>
      <c r="D114" s="302"/>
      <c r="E114" s="302"/>
      <c r="F114" s="303"/>
      <c r="G114" s="171">
        <f>ROUND(((15/30)/12)*0.0078*($G$107),2)</f>
        <v>0.99</v>
      </c>
      <c r="H114" s="114"/>
      <c r="I114" s="18"/>
    </row>
    <row r="115" spans="1:9" ht="32.25" customHeight="1">
      <c r="A115" s="10" t="s">
        <v>20</v>
      </c>
      <c r="B115" s="304" t="s">
        <v>106</v>
      </c>
      <c r="C115" s="305"/>
      <c r="D115" s="305"/>
      <c r="E115" s="305"/>
      <c r="F115" s="306"/>
      <c r="G115" s="172">
        <f>ROUND((((G38+G38/3)/12+(G65+G82+G102))*4/12)*0.02,2)</f>
        <v>7.77</v>
      </c>
      <c r="H115" s="43"/>
      <c r="I115" s="42"/>
    </row>
    <row r="116" spans="1:9">
      <c r="A116" s="203" t="s">
        <v>21</v>
      </c>
      <c r="B116" s="307" t="s">
        <v>208</v>
      </c>
      <c r="C116" s="308"/>
      <c r="D116" s="308"/>
      <c r="E116" s="308"/>
      <c r="F116" s="309"/>
      <c r="G116" s="172">
        <f>ROUND(((5/30)/12)*($G$107),2)</f>
        <v>42.4</v>
      </c>
      <c r="H116" s="43"/>
      <c r="I116" s="42"/>
    </row>
    <row r="117" spans="1:9">
      <c r="A117" s="310" t="s">
        <v>107</v>
      </c>
      <c r="B117" s="310"/>
      <c r="C117" s="310"/>
      <c r="D117" s="310"/>
      <c r="E117" s="310"/>
      <c r="F117" s="310"/>
      <c r="G117" s="110">
        <f>SUM(G111:G116)</f>
        <v>314.65999999999997</v>
      </c>
      <c r="H117" s="39"/>
      <c r="I117" s="41"/>
    </row>
    <row r="118" spans="1:9">
      <c r="A118" s="29"/>
      <c r="B118" s="19"/>
      <c r="C118" s="19"/>
      <c r="D118" s="111"/>
      <c r="E118" s="112"/>
      <c r="F118" s="112"/>
      <c r="G118" s="113"/>
      <c r="H118" s="44"/>
      <c r="I118" s="41"/>
    </row>
    <row r="119" spans="1:9">
      <c r="A119" s="108" t="s">
        <v>28</v>
      </c>
      <c r="B119" s="311" t="s">
        <v>108</v>
      </c>
      <c r="C119" s="312"/>
      <c r="D119" s="312"/>
      <c r="E119" s="312"/>
      <c r="F119" s="313"/>
      <c r="G119" s="109" t="s">
        <v>18</v>
      </c>
      <c r="H119" s="3"/>
      <c r="I119" s="11"/>
    </row>
    <row r="120" spans="1:9">
      <c r="A120" s="10" t="s">
        <v>8</v>
      </c>
      <c r="B120" s="314" t="s">
        <v>158</v>
      </c>
      <c r="C120" s="305"/>
      <c r="D120" s="305"/>
      <c r="E120" s="305"/>
      <c r="F120" s="306"/>
      <c r="G120" s="173">
        <v>0</v>
      </c>
      <c r="H120" s="3"/>
      <c r="I120" s="11"/>
    </row>
    <row r="121" spans="1:9">
      <c r="A121" s="297" t="s">
        <v>109</v>
      </c>
      <c r="B121" s="297"/>
      <c r="C121" s="297"/>
      <c r="D121" s="297"/>
      <c r="E121" s="297"/>
      <c r="F121" s="297"/>
      <c r="G121" s="118">
        <f>SUM(G120:G120)</f>
        <v>0</v>
      </c>
      <c r="H121" s="3"/>
      <c r="I121" s="11"/>
    </row>
    <row r="122" spans="1:9">
      <c r="A122" s="45"/>
      <c r="B122" s="46"/>
      <c r="C122" s="47"/>
      <c r="D122" s="116"/>
      <c r="E122" s="116"/>
      <c r="F122" s="116"/>
      <c r="G122" s="117"/>
      <c r="H122" s="3"/>
      <c r="I122" s="11"/>
    </row>
    <row r="123" spans="1:9">
      <c r="A123" s="298" t="s">
        <v>110</v>
      </c>
      <c r="B123" s="299"/>
      <c r="C123" s="299"/>
      <c r="D123" s="299"/>
      <c r="E123" s="299"/>
      <c r="F123" s="299"/>
      <c r="G123" s="300"/>
      <c r="H123" s="36"/>
      <c r="I123" s="35"/>
    </row>
    <row r="124" spans="1:9">
      <c r="A124" s="66" t="s">
        <v>111</v>
      </c>
      <c r="B124" s="250" t="s">
        <v>98</v>
      </c>
      <c r="C124" s="251"/>
      <c r="D124" s="251"/>
      <c r="E124" s="251"/>
      <c r="F124" s="252"/>
      <c r="G124" s="119" t="s">
        <v>18</v>
      </c>
      <c r="H124" s="36"/>
      <c r="I124" s="35"/>
    </row>
    <row r="125" spans="1:9">
      <c r="A125" s="48" t="s">
        <v>25</v>
      </c>
      <c r="B125" s="253" t="s">
        <v>112</v>
      </c>
      <c r="C125" s="254"/>
      <c r="D125" s="254"/>
      <c r="E125" s="254"/>
      <c r="F125" s="255"/>
      <c r="G125" s="174">
        <f>G117</f>
        <v>314.65999999999997</v>
      </c>
      <c r="H125" s="3"/>
      <c r="I125" s="11"/>
    </row>
    <row r="126" spans="1:9">
      <c r="A126" s="120" t="s">
        <v>28</v>
      </c>
      <c r="B126" s="256" t="s">
        <v>108</v>
      </c>
      <c r="C126" s="257"/>
      <c r="D126" s="257"/>
      <c r="E126" s="257"/>
      <c r="F126" s="258"/>
      <c r="G126" s="175">
        <f>G121</f>
        <v>0</v>
      </c>
      <c r="H126" s="28"/>
      <c r="I126" s="27"/>
    </row>
    <row r="127" spans="1:9">
      <c r="A127" s="259" t="s">
        <v>113</v>
      </c>
      <c r="B127" s="259"/>
      <c r="C127" s="259"/>
      <c r="D127" s="259"/>
      <c r="E127" s="259"/>
      <c r="F127" s="259"/>
      <c r="G127" s="121">
        <f>SUM(G125:G126)</f>
        <v>314.65999999999997</v>
      </c>
      <c r="H127" s="3"/>
      <c r="I127" s="11"/>
    </row>
    <row r="128" spans="1:9" ht="30" customHeight="1">
      <c r="A128" s="205" t="s">
        <v>81</v>
      </c>
      <c r="B128" s="264" t="s">
        <v>155</v>
      </c>
      <c r="C128" s="264"/>
      <c r="D128" s="264"/>
      <c r="E128" s="264"/>
      <c r="F128" s="264"/>
      <c r="G128" s="264"/>
      <c r="H128" s="3"/>
      <c r="I128" s="11"/>
    </row>
    <row r="129" spans="1:9">
      <c r="A129" s="49"/>
      <c r="B129" s="49"/>
      <c r="C129" s="49"/>
      <c r="D129" s="64"/>
      <c r="E129" s="126"/>
      <c r="F129" s="126"/>
      <c r="G129" s="126"/>
      <c r="H129" s="44"/>
      <c r="I129" s="41"/>
    </row>
    <row r="130" spans="1:9" ht="15.75">
      <c r="A130" s="249" t="s">
        <v>120</v>
      </c>
      <c r="B130" s="249"/>
      <c r="C130" s="249"/>
      <c r="D130" s="249"/>
      <c r="E130" s="249"/>
      <c r="F130" s="249"/>
      <c r="G130" s="249"/>
      <c r="H130" s="3"/>
      <c r="I130" s="11"/>
    </row>
    <row r="131" spans="1:9">
      <c r="A131" s="138"/>
      <c r="B131" s="263" t="s">
        <v>98</v>
      </c>
      <c r="C131" s="263"/>
      <c r="D131" s="263"/>
      <c r="E131" s="263"/>
      <c r="F131" s="263"/>
      <c r="G131" s="118" t="s">
        <v>18</v>
      </c>
      <c r="H131" s="3"/>
      <c r="I131" s="11"/>
    </row>
    <row r="132" spans="1:9">
      <c r="A132" s="139" t="s">
        <v>8</v>
      </c>
      <c r="B132" s="266" t="s">
        <v>121</v>
      </c>
      <c r="C132" s="266"/>
      <c r="D132" s="266"/>
      <c r="E132" s="266"/>
      <c r="F132" s="266"/>
      <c r="G132" s="176">
        <f>UNIFORMES!G7</f>
        <v>15.634166666666665</v>
      </c>
      <c r="H132" s="3"/>
      <c r="I132" s="11"/>
    </row>
    <row r="133" spans="1:9">
      <c r="A133" s="140" t="s">
        <v>10</v>
      </c>
      <c r="B133" s="247" t="s">
        <v>122</v>
      </c>
      <c r="C133" s="247"/>
      <c r="D133" s="247"/>
      <c r="E133" s="247"/>
      <c r="F133" s="247"/>
      <c r="G133" s="141">
        <v>0</v>
      </c>
      <c r="H133" s="3"/>
      <c r="I133" s="11"/>
    </row>
    <row r="134" spans="1:9">
      <c r="A134" s="248" t="s">
        <v>123</v>
      </c>
      <c r="B134" s="248"/>
      <c r="C134" s="248"/>
      <c r="D134" s="248"/>
      <c r="E134" s="248"/>
      <c r="F134" s="248"/>
      <c r="G134" s="100">
        <f>SUM(G132:G133)</f>
        <v>15.634166666666665</v>
      </c>
      <c r="H134" s="34"/>
      <c r="I134" s="11"/>
    </row>
    <row r="135" spans="1:9">
      <c r="A135" s="125"/>
      <c r="B135" s="54"/>
      <c r="C135" s="54"/>
      <c r="D135" s="64"/>
      <c r="E135" s="126"/>
      <c r="F135" s="126"/>
      <c r="G135" s="146"/>
      <c r="H135" s="44"/>
      <c r="I135" s="41"/>
    </row>
    <row r="136" spans="1:9" ht="15.75">
      <c r="A136" s="249" t="s">
        <v>124</v>
      </c>
      <c r="B136" s="249"/>
      <c r="C136" s="249"/>
      <c r="D136" s="249"/>
      <c r="E136" s="249"/>
      <c r="F136" s="249"/>
      <c r="G136" s="249"/>
      <c r="H136" s="44"/>
      <c r="I136" s="27"/>
    </row>
    <row r="137" spans="1:9">
      <c r="A137" s="144"/>
      <c r="B137" s="272" t="s">
        <v>41</v>
      </c>
      <c r="C137" s="272"/>
      <c r="D137" s="272"/>
      <c r="E137" s="272"/>
      <c r="F137" s="145" t="s">
        <v>19</v>
      </c>
      <c r="G137" s="145" t="s">
        <v>18</v>
      </c>
      <c r="H137" s="44"/>
      <c r="I137" s="11"/>
    </row>
    <row r="138" spans="1:9" ht="47.25" customHeight="1">
      <c r="A138" s="273" t="s">
        <v>125</v>
      </c>
      <c r="B138" s="274"/>
      <c r="C138" s="274"/>
      <c r="D138" s="274"/>
      <c r="E138" s="274"/>
      <c r="F138" s="275"/>
      <c r="G138" s="150">
        <f>SUM(G38+G91+G102+G127+G134)</f>
        <v>3434.2241666666669</v>
      </c>
      <c r="H138" s="44"/>
      <c r="I138" s="11"/>
    </row>
    <row r="139" spans="1:9">
      <c r="A139" s="147" t="s">
        <v>8</v>
      </c>
      <c r="B139" s="276" t="s">
        <v>42</v>
      </c>
      <c r="C139" s="276"/>
      <c r="D139" s="276"/>
      <c r="E139" s="276"/>
      <c r="F139" s="236">
        <v>0.1019</v>
      </c>
      <c r="G139" s="154">
        <f>ROUND(F139*G138,2)</f>
        <v>349.95</v>
      </c>
      <c r="H139" s="44"/>
      <c r="I139" s="11"/>
    </row>
    <row r="140" spans="1:9" ht="44.25" customHeight="1">
      <c r="A140" s="273" t="s">
        <v>126</v>
      </c>
      <c r="B140" s="274"/>
      <c r="C140" s="274"/>
      <c r="D140" s="274"/>
      <c r="E140" s="274"/>
      <c r="F140" s="275"/>
      <c r="G140" s="177">
        <f>SUM(G38+G91+G102+G127+G134+G139)</f>
        <v>3784.1741666666667</v>
      </c>
      <c r="H140" s="44"/>
      <c r="I140" s="27"/>
    </row>
    <row r="141" spans="1:9">
      <c r="A141" s="147" t="s">
        <v>10</v>
      </c>
      <c r="B141" s="276" t="s">
        <v>43</v>
      </c>
      <c r="C141" s="276"/>
      <c r="D141" s="276"/>
      <c r="E141" s="276"/>
      <c r="F141" s="236">
        <v>6.5500000000000003E-2</v>
      </c>
      <c r="G141" s="151">
        <f>ROUND(F141*G140,2)</f>
        <v>247.86</v>
      </c>
      <c r="H141" s="44"/>
      <c r="I141" s="27"/>
    </row>
    <row r="142" spans="1:9" ht="46.5" customHeight="1">
      <c r="A142" s="273" t="s">
        <v>127</v>
      </c>
      <c r="B142" s="274"/>
      <c r="C142" s="274"/>
      <c r="D142" s="274"/>
      <c r="E142" s="274"/>
      <c r="F142" s="275"/>
      <c r="G142" s="178">
        <f>SUM(G38+G91+G102+G127+G134+G139+G141)</f>
        <v>4032.0341666666668</v>
      </c>
      <c r="H142" s="44"/>
      <c r="I142" s="27"/>
    </row>
    <row r="143" spans="1:9">
      <c r="A143" s="149" t="s">
        <v>12</v>
      </c>
      <c r="B143" s="292" t="s">
        <v>44</v>
      </c>
      <c r="C143" s="293"/>
      <c r="D143" s="293"/>
      <c r="E143" s="293"/>
      <c r="F143" s="148">
        <f>SUM(F144:F147)</f>
        <v>0.1225</v>
      </c>
      <c r="G143" s="153">
        <f>SUM(G144:G147)</f>
        <v>562.88</v>
      </c>
      <c r="H143" s="440" t="s">
        <v>159</v>
      </c>
      <c r="I143" s="440"/>
    </row>
    <row r="144" spans="1:9">
      <c r="A144" s="294" t="s">
        <v>130</v>
      </c>
      <c r="B144" s="265" t="s">
        <v>133</v>
      </c>
      <c r="C144" s="265"/>
      <c r="D144" s="271" t="s">
        <v>30</v>
      </c>
      <c r="E144" s="271"/>
      <c r="F144" s="152">
        <f>IF(E8=1,0.0165,IF(E8=2,0.0065,IF(E8=3,I146,IF(E8=4,I146,¨RT Indefinido¨))))</f>
        <v>1.6500000000000001E-2</v>
      </c>
      <c r="G144" s="150">
        <f>ROUND(($G$142/(1-$F$143))*F144,2)</f>
        <v>75.819999999999993</v>
      </c>
      <c r="H144" s="191" t="s">
        <v>160</v>
      </c>
      <c r="I144" s="191" t="s">
        <v>161</v>
      </c>
    </row>
    <row r="145" spans="1:9">
      <c r="A145" s="295"/>
      <c r="B145" s="265"/>
      <c r="C145" s="265"/>
      <c r="D145" s="296" t="s">
        <v>128</v>
      </c>
      <c r="E145" s="296"/>
      <c r="F145" s="152">
        <f>IF(E8=1,0.076,IF(E8=2,0.03,IF(E8=3,I145,IF(E8=4,I145,¨RT Indefinido¨))))</f>
        <v>7.5999999999999998E-2</v>
      </c>
      <c r="G145" s="150">
        <f>ROUND(($G$142/(1-$F$143))*F145,2)</f>
        <v>349.21</v>
      </c>
      <c r="H145" s="192" t="s">
        <v>128</v>
      </c>
      <c r="I145" s="193">
        <v>0</v>
      </c>
    </row>
    <row r="146" spans="1:9">
      <c r="A146" s="50" t="s">
        <v>131</v>
      </c>
      <c r="B146" s="265" t="s">
        <v>134</v>
      </c>
      <c r="C146" s="265"/>
      <c r="D146" s="270" t="s">
        <v>136</v>
      </c>
      <c r="E146" s="271"/>
      <c r="F146" s="152">
        <v>0</v>
      </c>
      <c r="G146" s="150">
        <v>0</v>
      </c>
      <c r="H146" s="192" t="s">
        <v>30</v>
      </c>
      <c r="I146" s="193">
        <v>0</v>
      </c>
    </row>
    <row r="147" spans="1:9">
      <c r="A147" s="50" t="s">
        <v>132</v>
      </c>
      <c r="B147" s="265" t="s">
        <v>135</v>
      </c>
      <c r="C147" s="265"/>
      <c r="D147" s="271" t="s">
        <v>129</v>
      </c>
      <c r="E147" s="271"/>
      <c r="F147" s="507">
        <v>0.03</v>
      </c>
      <c r="G147" s="141">
        <f>ROUND(($G$142/(1-$F$143))*F147,2)</f>
        <v>137.85</v>
      </c>
      <c r="H147" s="192" t="s">
        <v>162</v>
      </c>
      <c r="I147" s="193">
        <v>0</v>
      </c>
    </row>
    <row r="148" spans="1:9">
      <c r="A148" s="248" t="s">
        <v>137</v>
      </c>
      <c r="B148" s="248"/>
      <c r="C148" s="248"/>
      <c r="D148" s="248"/>
      <c r="E148" s="248"/>
      <c r="F148" s="248"/>
      <c r="G148" s="155">
        <f>SUM(G139+G141+G143)</f>
        <v>1160.69</v>
      </c>
      <c r="H148" s="28"/>
      <c r="I148" s="27"/>
    </row>
    <row r="149" spans="1:9">
      <c r="A149" s="207" t="s">
        <v>144</v>
      </c>
      <c r="B149" s="283" t="s">
        <v>138</v>
      </c>
      <c r="C149" s="283"/>
      <c r="D149" s="283"/>
      <c r="E149" s="283"/>
      <c r="F149" s="283"/>
      <c r="G149" s="283"/>
      <c r="H149" s="28"/>
      <c r="I149" s="27"/>
    </row>
    <row r="150" spans="1:9">
      <c r="A150" s="284" t="s">
        <v>182</v>
      </c>
      <c r="B150" s="285" t="s">
        <v>139</v>
      </c>
      <c r="C150" s="286" t="s">
        <v>140</v>
      </c>
      <c r="D150" s="287"/>
      <c r="E150" s="208"/>
      <c r="F150" s="209"/>
      <c r="G150" s="210"/>
      <c r="H150" s="28"/>
      <c r="I150" s="27"/>
    </row>
    <row r="151" spans="1:9">
      <c r="A151" s="284"/>
      <c r="B151" s="285"/>
      <c r="C151" s="288" t="s">
        <v>141</v>
      </c>
      <c r="D151" s="289"/>
      <c r="E151" s="211" t="s">
        <v>143</v>
      </c>
      <c r="F151" s="212"/>
      <c r="G151" s="213"/>
      <c r="H151" s="28"/>
      <c r="I151" s="27"/>
    </row>
    <row r="152" spans="1:9">
      <c r="A152" s="284"/>
      <c r="B152" s="285"/>
      <c r="C152" s="290" t="s">
        <v>142</v>
      </c>
      <c r="D152" s="291"/>
      <c r="E152" s="214"/>
      <c r="F152" s="215"/>
      <c r="G152" s="216"/>
      <c r="H152" s="28"/>
      <c r="I152" s="27"/>
    </row>
    <row r="153" spans="1:9">
      <c r="A153" s="163"/>
      <c r="B153" s="164"/>
      <c r="C153" s="165"/>
      <c r="D153" s="165"/>
      <c r="E153" s="166"/>
      <c r="F153" s="157"/>
      <c r="G153" s="158"/>
      <c r="H153" s="28"/>
      <c r="I153" s="27"/>
    </row>
    <row r="154" spans="1:9">
      <c r="A154" s="37"/>
      <c r="B154" s="52"/>
      <c r="C154" s="52"/>
      <c r="D154" s="156"/>
      <c r="E154" s="156"/>
      <c r="F154" s="156"/>
      <c r="G154" s="156"/>
      <c r="H154" s="3"/>
      <c r="I154" s="11"/>
    </row>
    <row r="155" spans="1:9">
      <c r="A155" s="281" t="s">
        <v>226</v>
      </c>
      <c r="B155" s="281"/>
      <c r="C155" s="281"/>
      <c r="D155" s="281"/>
      <c r="E155" s="281"/>
      <c r="F155" s="281"/>
      <c r="G155" s="281"/>
      <c r="H155" s="3"/>
      <c r="I155" s="11"/>
    </row>
    <row r="156" spans="1:9">
      <c r="A156" s="282" t="s">
        <v>227</v>
      </c>
      <c r="B156" s="282"/>
      <c r="C156" s="282"/>
      <c r="D156" s="282"/>
      <c r="E156" s="282"/>
      <c r="F156" s="282"/>
      <c r="G156" s="159" t="s">
        <v>95</v>
      </c>
      <c r="H156" s="3"/>
      <c r="I156" s="11"/>
    </row>
    <row r="157" spans="1:9">
      <c r="A157" s="53" t="s">
        <v>8</v>
      </c>
      <c r="B157" s="260" t="s">
        <v>51</v>
      </c>
      <c r="C157" s="261"/>
      <c r="D157" s="261"/>
      <c r="E157" s="261"/>
      <c r="F157" s="262"/>
      <c r="G157" s="160">
        <f>G38</f>
        <v>1789.2399999999998</v>
      </c>
      <c r="H157" s="3"/>
      <c r="I157" s="11"/>
    </row>
    <row r="158" spans="1:9">
      <c r="A158" s="53" t="s">
        <v>10</v>
      </c>
      <c r="B158" s="260" t="s">
        <v>145</v>
      </c>
      <c r="C158" s="261"/>
      <c r="D158" s="261"/>
      <c r="E158" s="261"/>
      <c r="F158" s="262"/>
      <c r="G158" s="160">
        <f>G91</f>
        <v>1185.68</v>
      </c>
      <c r="H158" s="3"/>
      <c r="I158" s="11"/>
    </row>
    <row r="159" spans="1:9">
      <c r="A159" s="53" t="s">
        <v>12</v>
      </c>
      <c r="B159" s="260" t="s">
        <v>46</v>
      </c>
      <c r="C159" s="261"/>
      <c r="D159" s="261"/>
      <c r="E159" s="261"/>
      <c r="F159" s="262"/>
      <c r="G159" s="160">
        <f>G102</f>
        <v>129.01</v>
      </c>
      <c r="H159" s="3"/>
      <c r="I159" s="11"/>
    </row>
    <row r="160" spans="1:9">
      <c r="A160" s="53" t="s">
        <v>13</v>
      </c>
      <c r="B160" s="260" t="s">
        <v>47</v>
      </c>
      <c r="C160" s="261"/>
      <c r="D160" s="261"/>
      <c r="E160" s="261"/>
      <c r="F160" s="262"/>
      <c r="G160" s="160">
        <f>G127</f>
        <v>314.65999999999997</v>
      </c>
      <c r="H160" s="28"/>
      <c r="I160" s="27"/>
    </row>
    <row r="161" spans="1:9">
      <c r="A161" s="50" t="s">
        <v>20</v>
      </c>
      <c r="B161" s="260" t="s">
        <v>48</v>
      </c>
      <c r="C161" s="261"/>
      <c r="D161" s="261"/>
      <c r="E161" s="261"/>
      <c r="F161" s="262"/>
      <c r="G161" s="160">
        <f>G134</f>
        <v>15.634166666666665</v>
      </c>
      <c r="H161" s="28"/>
      <c r="I161" s="27"/>
    </row>
    <row r="162" spans="1:9">
      <c r="A162" s="267" t="s">
        <v>45</v>
      </c>
      <c r="B162" s="268"/>
      <c r="C162" s="268"/>
      <c r="D162" s="268"/>
      <c r="E162" s="268"/>
      <c r="F162" s="269"/>
      <c r="G162" s="161">
        <f>SUM(G157:G161)</f>
        <v>3434.2241666666669</v>
      </c>
      <c r="H162" s="28"/>
      <c r="I162" s="27"/>
    </row>
    <row r="163" spans="1:9">
      <c r="A163" s="127" t="s">
        <v>21</v>
      </c>
      <c r="B163" s="244" t="s">
        <v>50</v>
      </c>
      <c r="C163" s="245"/>
      <c r="D163" s="245"/>
      <c r="E163" s="245"/>
      <c r="F163" s="246"/>
      <c r="G163" s="162">
        <f>G148</f>
        <v>1160.69</v>
      </c>
      <c r="H163" s="28"/>
      <c r="I163" s="27"/>
    </row>
    <row r="164" spans="1:9">
      <c r="A164" s="278" t="s">
        <v>228</v>
      </c>
      <c r="B164" s="278"/>
      <c r="C164" s="278"/>
      <c r="D164" s="278"/>
      <c r="E164" s="278"/>
      <c r="F164" s="278"/>
      <c r="G164" s="241">
        <f>SUM(G162:G163)</f>
        <v>4594.9141666666674</v>
      </c>
      <c r="H164" s="34"/>
      <c r="I164" s="11"/>
    </row>
    <row r="165" spans="1:9" ht="15.75">
      <c r="A165" s="243" t="s">
        <v>233</v>
      </c>
      <c r="B165" s="243"/>
      <c r="C165" s="243"/>
      <c r="D165" s="243"/>
      <c r="E165" s="243"/>
      <c r="F165" s="243"/>
      <c r="G165" s="242">
        <f>G164*F16</f>
        <v>13784.742500000002</v>
      </c>
    </row>
  </sheetData>
  <mergeCells count="184">
    <mergeCell ref="B3:D3"/>
    <mergeCell ref="F3:G3"/>
    <mergeCell ref="B62:D62"/>
    <mergeCell ref="B63:D63"/>
    <mergeCell ref="B64:D64"/>
    <mergeCell ref="H143:I143"/>
    <mergeCell ref="A1:G1"/>
    <mergeCell ref="A2:G2"/>
    <mergeCell ref="B4:G4"/>
    <mergeCell ref="A5:G5"/>
    <mergeCell ref="A6:B6"/>
    <mergeCell ref="C6:G6"/>
    <mergeCell ref="B35:F35"/>
    <mergeCell ref="B11:D11"/>
    <mergeCell ref="E11:G11"/>
    <mergeCell ref="B12:E12"/>
    <mergeCell ref="F12:G12"/>
    <mergeCell ref="B13:F13"/>
    <mergeCell ref="A18:G18"/>
    <mergeCell ref="A7:B7"/>
    <mergeCell ref="C7:G7"/>
    <mergeCell ref="A8:C8"/>
    <mergeCell ref="A9:G9"/>
    <mergeCell ref="B10:D10"/>
    <mergeCell ref="E10:G10"/>
    <mergeCell ref="B25:F25"/>
    <mergeCell ref="B26:F26"/>
    <mergeCell ref="B27:F27"/>
    <mergeCell ref="A19:G19"/>
    <mergeCell ref="A20:G20"/>
    <mergeCell ref="A21:G21"/>
    <mergeCell ref="B22:F22"/>
    <mergeCell ref="B23:F23"/>
    <mergeCell ref="B24:F24"/>
    <mergeCell ref="A14:G14"/>
    <mergeCell ref="A15:C15"/>
    <mergeCell ref="D15:E15"/>
    <mergeCell ref="F15:G15"/>
    <mergeCell ref="A16:C17"/>
    <mergeCell ref="D16:E17"/>
    <mergeCell ref="F16:G17"/>
    <mergeCell ref="A32:G32"/>
    <mergeCell ref="B33:D33"/>
    <mergeCell ref="E33:F33"/>
    <mergeCell ref="B34:F34"/>
    <mergeCell ref="B29:G29"/>
    <mergeCell ref="B28:F28"/>
    <mergeCell ref="A46:G46"/>
    <mergeCell ref="B47:F47"/>
    <mergeCell ref="B48:F48"/>
    <mergeCell ref="B36:F36"/>
    <mergeCell ref="B49:F49"/>
    <mergeCell ref="A50:F50"/>
    <mergeCell ref="B51:G51"/>
    <mergeCell ref="B37:F37"/>
    <mergeCell ref="A38:F38"/>
    <mergeCell ref="B43:G43"/>
    <mergeCell ref="B39:F39"/>
    <mergeCell ref="A40:F40"/>
    <mergeCell ref="A42:F42"/>
    <mergeCell ref="B58:D58"/>
    <mergeCell ref="E58:F58"/>
    <mergeCell ref="B59:D59"/>
    <mergeCell ref="E59:F59"/>
    <mergeCell ref="B60:D60"/>
    <mergeCell ref="E60:F60"/>
    <mergeCell ref="B52:G52"/>
    <mergeCell ref="B55:G55"/>
    <mergeCell ref="B56:D56"/>
    <mergeCell ref="E56:F56"/>
    <mergeCell ref="B57:D57"/>
    <mergeCell ref="E57:F57"/>
    <mergeCell ref="A72:A75"/>
    <mergeCell ref="B72:B75"/>
    <mergeCell ref="C72:D72"/>
    <mergeCell ref="E72:F72"/>
    <mergeCell ref="G72:G75"/>
    <mergeCell ref="B61:D61"/>
    <mergeCell ref="E61:F61"/>
    <mergeCell ref="E62:F62"/>
    <mergeCell ref="E63:F63"/>
    <mergeCell ref="E64:F64"/>
    <mergeCell ref="A65:D65"/>
    <mergeCell ref="E65:F65"/>
    <mergeCell ref="C73:D73"/>
    <mergeCell ref="E73:F73"/>
    <mergeCell ref="C74:D74"/>
    <mergeCell ref="E74:F74"/>
    <mergeCell ref="C75:D75"/>
    <mergeCell ref="E75:F75"/>
    <mergeCell ref="B66:G66"/>
    <mergeCell ref="B67:G67"/>
    <mergeCell ref="B70:G70"/>
    <mergeCell ref="B71:F71"/>
    <mergeCell ref="A76:A78"/>
    <mergeCell ref="B76:B78"/>
    <mergeCell ref="C76:D76"/>
    <mergeCell ref="E76:F76"/>
    <mergeCell ref="G76:G78"/>
    <mergeCell ref="C77:D77"/>
    <mergeCell ref="E77:F77"/>
    <mergeCell ref="C78:D78"/>
    <mergeCell ref="E78:F78"/>
    <mergeCell ref="A86:G86"/>
    <mergeCell ref="B87:F87"/>
    <mergeCell ref="B88:F88"/>
    <mergeCell ref="B89:F89"/>
    <mergeCell ref="B90:F90"/>
    <mergeCell ref="B79:F79"/>
    <mergeCell ref="B80:F80"/>
    <mergeCell ref="B81:F81"/>
    <mergeCell ref="A82:F82"/>
    <mergeCell ref="B83:G83"/>
    <mergeCell ref="A121:F121"/>
    <mergeCell ref="A123:G123"/>
    <mergeCell ref="B114:F114"/>
    <mergeCell ref="B115:F115"/>
    <mergeCell ref="B116:F116"/>
    <mergeCell ref="A117:F117"/>
    <mergeCell ref="B119:F119"/>
    <mergeCell ref="B120:F120"/>
    <mergeCell ref="A91:F91"/>
    <mergeCell ref="A94:G94"/>
    <mergeCell ref="B95:F95"/>
    <mergeCell ref="B96:F96"/>
    <mergeCell ref="B97:F97"/>
    <mergeCell ref="B98:F98"/>
    <mergeCell ref="A108:D108"/>
    <mergeCell ref="E108:F108"/>
    <mergeCell ref="B110:F110"/>
    <mergeCell ref="B111:F111"/>
    <mergeCell ref="B112:F112"/>
    <mergeCell ref="B113:F113"/>
    <mergeCell ref="B99:F99"/>
    <mergeCell ref="B100:F100"/>
    <mergeCell ref="B101:F101"/>
    <mergeCell ref="A102:F102"/>
    <mergeCell ref="A105:G105"/>
    <mergeCell ref="A106:G106"/>
    <mergeCell ref="A164:F164"/>
    <mergeCell ref="E8:F8"/>
    <mergeCell ref="A155:G155"/>
    <mergeCell ref="A156:F156"/>
    <mergeCell ref="B157:F157"/>
    <mergeCell ref="B158:F158"/>
    <mergeCell ref="B159:F159"/>
    <mergeCell ref="B160:F160"/>
    <mergeCell ref="B147:C147"/>
    <mergeCell ref="D147:E147"/>
    <mergeCell ref="A148:F148"/>
    <mergeCell ref="B149:G149"/>
    <mergeCell ref="A150:A152"/>
    <mergeCell ref="B150:B152"/>
    <mergeCell ref="C150:D150"/>
    <mergeCell ref="C151:D151"/>
    <mergeCell ref="C152:D152"/>
    <mergeCell ref="B143:E143"/>
    <mergeCell ref="A144:A145"/>
    <mergeCell ref="B144:C145"/>
    <mergeCell ref="D144:E144"/>
    <mergeCell ref="D145:E145"/>
    <mergeCell ref="A165:F165"/>
    <mergeCell ref="B163:F163"/>
    <mergeCell ref="B133:F133"/>
    <mergeCell ref="A134:F134"/>
    <mergeCell ref="A136:G136"/>
    <mergeCell ref="B124:F124"/>
    <mergeCell ref="B125:F125"/>
    <mergeCell ref="B126:F126"/>
    <mergeCell ref="A127:F127"/>
    <mergeCell ref="B161:F161"/>
    <mergeCell ref="A130:G130"/>
    <mergeCell ref="B131:F131"/>
    <mergeCell ref="B128:G128"/>
    <mergeCell ref="B146:C146"/>
    <mergeCell ref="B132:F132"/>
    <mergeCell ref="A162:F162"/>
    <mergeCell ref="D146:E146"/>
    <mergeCell ref="B137:E137"/>
    <mergeCell ref="A138:F138"/>
    <mergeCell ref="B139:E139"/>
    <mergeCell ref="A140:F140"/>
    <mergeCell ref="B141:E141"/>
    <mergeCell ref="A142:F14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"/>
  <sheetViews>
    <sheetView workbookViewId="0">
      <selection activeCell="K20" sqref="K20"/>
    </sheetView>
  </sheetViews>
  <sheetFormatPr defaultRowHeight="15"/>
  <cols>
    <col min="1" max="1" width="39.28515625" customWidth="1"/>
    <col min="2" max="2" width="18.28515625" customWidth="1"/>
    <col min="3" max="3" width="15.5703125" customWidth="1"/>
    <col min="4" max="4" width="17.5703125" customWidth="1"/>
    <col min="5" max="6" width="15.140625" customWidth="1"/>
    <col min="7" max="7" width="14" customWidth="1"/>
  </cols>
  <sheetData>
    <row r="1" spans="1:7" ht="15.75">
      <c r="A1" s="480" t="s">
        <v>220</v>
      </c>
      <c r="B1" s="480"/>
      <c r="C1" s="480"/>
      <c r="D1" s="480"/>
      <c r="E1" s="480"/>
      <c r="F1" s="480"/>
      <c r="G1" s="480"/>
    </row>
    <row r="2" spans="1:7" ht="15.75">
      <c r="A2" s="481" t="s">
        <v>219</v>
      </c>
      <c r="B2" s="481"/>
      <c r="C2" s="481"/>
      <c r="D2" s="481"/>
      <c r="E2" s="481"/>
      <c r="F2" s="481"/>
      <c r="G2" s="481"/>
    </row>
    <row r="3" spans="1:7">
      <c r="A3" s="482" t="s">
        <v>52</v>
      </c>
      <c r="B3" s="483" t="s">
        <v>114</v>
      </c>
      <c r="C3" s="484" t="s">
        <v>115</v>
      </c>
      <c r="D3" s="484" t="s">
        <v>116</v>
      </c>
      <c r="E3" s="483" t="s">
        <v>117</v>
      </c>
      <c r="F3" s="485" t="s">
        <v>218</v>
      </c>
      <c r="G3" s="485" t="s">
        <v>118</v>
      </c>
    </row>
    <row r="4" spans="1:7">
      <c r="A4" s="482"/>
      <c r="B4" s="483"/>
      <c r="C4" s="484"/>
      <c r="D4" s="484"/>
      <c r="E4" s="483"/>
      <c r="F4" s="485"/>
      <c r="G4" s="485"/>
    </row>
    <row r="5" spans="1:7" ht="30">
      <c r="A5" s="129" t="s">
        <v>224</v>
      </c>
      <c r="B5" s="239" t="s">
        <v>235</v>
      </c>
      <c r="C5" s="130" t="s">
        <v>31</v>
      </c>
      <c r="D5" s="131">
        <v>89.3</v>
      </c>
      <c r="E5" s="132">
        <v>12</v>
      </c>
      <c r="F5" s="133">
        <v>2</v>
      </c>
      <c r="G5" s="134">
        <f>(D5*F5)/12</f>
        <v>14.883333333333333</v>
      </c>
    </row>
    <row r="6" spans="1:7">
      <c r="A6" s="129" t="s">
        <v>223</v>
      </c>
      <c r="B6" s="137" t="s">
        <v>235</v>
      </c>
      <c r="C6" s="130" t="s">
        <v>31</v>
      </c>
      <c r="D6" s="135">
        <v>9.01</v>
      </c>
      <c r="E6" s="130">
        <v>12</v>
      </c>
      <c r="F6" s="133">
        <v>1</v>
      </c>
      <c r="G6" s="134">
        <f>(D6*F6)/12</f>
        <v>0.75083333333333335</v>
      </c>
    </row>
    <row r="7" spans="1:7">
      <c r="A7" s="478" t="s">
        <v>229</v>
      </c>
      <c r="B7" s="478"/>
      <c r="C7" s="478"/>
      <c r="D7" s="478"/>
      <c r="E7" s="478"/>
      <c r="F7" s="478"/>
      <c r="G7" s="136">
        <f>SUM(G5:G6)</f>
        <v>15.634166666666665</v>
      </c>
    </row>
    <row r="8" spans="1:7">
      <c r="A8" s="479"/>
      <c r="B8" s="479"/>
      <c r="C8" s="479"/>
      <c r="D8" s="479"/>
      <c r="E8" s="479"/>
      <c r="F8" s="479"/>
      <c r="G8" s="479"/>
    </row>
    <row r="9" spans="1:7">
      <c r="A9" s="477" t="s">
        <v>119</v>
      </c>
      <c r="B9" s="477"/>
      <c r="C9" s="477"/>
      <c r="D9" s="477"/>
      <c r="E9" s="477"/>
      <c r="F9" s="477"/>
      <c r="G9" s="477"/>
    </row>
  </sheetData>
  <mergeCells count="12">
    <mergeCell ref="A9:G9"/>
    <mergeCell ref="A7:F7"/>
    <mergeCell ref="A8:G8"/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I42"/>
  <sheetViews>
    <sheetView tabSelected="1" workbookViewId="0">
      <selection activeCell="Q17" sqref="Q17"/>
    </sheetView>
  </sheetViews>
  <sheetFormatPr defaultRowHeight="12"/>
  <cols>
    <col min="1" max="1" width="13.5703125" style="1" customWidth="1"/>
    <col min="2" max="2" width="13.85546875" style="1" customWidth="1"/>
    <col min="3" max="3" width="23" style="1" customWidth="1"/>
    <col min="4" max="4" width="9.140625" style="1"/>
    <col min="5" max="5" width="12.42578125" style="1" customWidth="1"/>
    <col min="6" max="6" width="9.140625" style="1"/>
    <col min="7" max="7" width="8.85546875" style="1" customWidth="1"/>
    <col min="8" max="8" width="9.140625" style="1"/>
    <col min="9" max="9" width="25.28515625" style="1" customWidth="1"/>
    <col min="10" max="263" width="9.140625" style="1"/>
    <col min="264" max="264" width="12" style="1" customWidth="1"/>
    <col min="265" max="519" width="9.140625" style="1"/>
    <col min="520" max="520" width="12" style="1" customWidth="1"/>
    <col min="521" max="775" width="9.140625" style="1"/>
    <col min="776" max="776" width="12" style="1" customWidth="1"/>
    <col min="777" max="1031" width="9.140625" style="1"/>
    <col min="1032" max="1032" width="12" style="1" customWidth="1"/>
    <col min="1033" max="1287" width="9.140625" style="1"/>
    <col min="1288" max="1288" width="12" style="1" customWidth="1"/>
    <col min="1289" max="1543" width="9.140625" style="1"/>
    <col min="1544" max="1544" width="12" style="1" customWidth="1"/>
    <col min="1545" max="1799" width="9.140625" style="1"/>
    <col min="1800" max="1800" width="12" style="1" customWidth="1"/>
    <col min="1801" max="2055" width="9.140625" style="1"/>
    <col min="2056" max="2056" width="12" style="1" customWidth="1"/>
    <col min="2057" max="2311" width="9.140625" style="1"/>
    <col min="2312" max="2312" width="12" style="1" customWidth="1"/>
    <col min="2313" max="2567" width="9.140625" style="1"/>
    <col min="2568" max="2568" width="12" style="1" customWidth="1"/>
    <col min="2569" max="2823" width="9.140625" style="1"/>
    <col min="2824" max="2824" width="12" style="1" customWidth="1"/>
    <col min="2825" max="3079" width="9.140625" style="1"/>
    <col min="3080" max="3080" width="12" style="1" customWidth="1"/>
    <col min="3081" max="3335" width="9.140625" style="1"/>
    <col min="3336" max="3336" width="12" style="1" customWidth="1"/>
    <col min="3337" max="3591" width="9.140625" style="1"/>
    <col min="3592" max="3592" width="12" style="1" customWidth="1"/>
    <col min="3593" max="3847" width="9.140625" style="1"/>
    <col min="3848" max="3848" width="12" style="1" customWidth="1"/>
    <col min="3849" max="4103" width="9.140625" style="1"/>
    <col min="4104" max="4104" width="12" style="1" customWidth="1"/>
    <col min="4105" max="4359" width="9.140625" style="1"/>
    <col min="4360" max="4360" width="12" style="1" customWidth="1"/>
    <col min="4361" max="4615" width="9.140625" style="1"/>
    <col min="4616" max="4616" width="12" style="1" customWidth="1"/>
    <col min="4617" max="4871" width="9.140625" style="1"/>
    <col min="4872" max="4872" width="12" style="1" customWidth="1"/>
    <col min="4873" max="5127" width="9.140625" style="1"/>
    <col min="5128" max="5128" width="12" style="1" customWidth="1"/>
    <col min="5129" max="5383" width="9.140625" style="1"/>
    <col min="5384" max="5384" width="12" style="1" customWidth="1"/>
    <col min="5385" max="5639" width="9.140625" style="1"/>
    <col min="5640" max="5640" width="12" style="1" customWidth="1"/>
    <col min="5641" max="5895" width="9.140625" style="1"/>
    <col min="5896" max="5896" width="12" style="1" customWidth="1"/>
    <col min="5897" max="6151" width="9.140625" style="1"/>
    <col min="6152" max="6152" width="12" style="1" customWidth="1"/>
    <col min="6153" max="6407" width="9.140625" style="1"/>
    <col min="6408" max="6408" width="12" style="1" customWidth="1"/>
    <col min="6409" max="6663" width="9.140625" style="1"/>
    <col min="6664" max="6664" width="12" style="1" customWidth="1"/>
    <col min="6665" max="6919" width="9.140625" style="1"/>
    <col min="6920" max="6920" width="12" style="1" customWidth="1"/>
    <col min="6921" max="7175" width="9.140625" style="1"/>
    <col min="7176" max="7176" width="12" style="1" customWidth="1"/>
    <col min="7177" max="7431" width="9.140625" style="1"/>
    <col min="7432" max="7432" width="12" style="1" customWidth="1"/>
    <col min="7433" max="7687" width="9.140625" style="1"/>
    <col min="7688" max="7688" width="12" style="1" customWidth="1"/>
    <col min="7689" max="7943" width="9.140625" style="1"/>
    <col min="7944" max="7944" width="12" style="1" customWidth="1"/>
    <col min="7945" max="8199" width="9.140625" style="1"/>
    <col min="8200" max="8200" width="12" style="1" customWidth="1"/>
    <col min="8201" max="8455" width="9.140625" style="1"/>
    <col min="8456" max="8456" width="12" style="1" customWidth="1"/>
    <col min="8457" max="8711" width="9.140625" style="1"/>
    <col min="8712" max="8712" width="12" style="1" customWidth="1"/>
    <col min="8713" max="8967" width="9.140625" style="1"/>
    <col min="8968" max="8968" width="12" style="1" customWidth="1"/>
    <col min="8969" max="9223" width="9.140625" style="1"/>
    <col min="9224" max="9224" width="12" style="1" customWidth="1"/>
    <col min="9225" max="9479" width="9.140625" style="1"/>
    <col min="9480" max="9480" width="12" style="1" customWidth="1"/>
    <col min="9481" max="9735" width="9.140625" style="1"/>
    <col min="9736" max="9736" width="12" style="1" customWidth="1"/>
    <col min="9737" max="9991" width="9.140625" style="1"/>
    <col min="9992" max="9992" width="12" style="1" customWidth="1"/>
    <col min="9993" max="10247" width="9.140625" style="1"/>
    <col min="10248" max="10248" width="12" style="1" customWidth="1"/>
    <col min="10249" max="10503" width="9.140625" style="1"/>
    <col min="10504" max="10504" width="12" style="1" customWidth="1"/>
    <col min="10505" max="10759" width="9.140625" style="1"/>
    <col min="10760" max="10760" width="12" style="1" customWidth="1"/>
    <col min="10761" max="11015" width="9.140625" style="1"/>
    <col min="11016" max="11016" width="12" style="1" customWidth="1"/>
    <col min="11017" max="11271" width="9.140625" style="1"/>
    <col min="11272" max="11272" width="12" style="1" customWidth="1"/>
    <col min="11273" max="11527" width="9.140625" style="1"/>
    <col min="11528" max="11528" width="12" style="1" customWidth="1"/>
    <col min="11529" max="11783" width="9.140625" style="1"/>
    <col min="11784" max="11784" width="12" style="1" customWidth="1"/>
    <col min="11785" max="12039" width="9.140625" style="1"/>
    <col min="12040" max="12040" width="12" style="1" customWidth="1"/>
    <col min="12041" max="12295" width="9.140625" style="1"/>
    <col min="12296" max="12296" width="12" style="1" customWidth="1"/>
    <col min="12297" max="12551" width="9.140625" style="1"/>
    <col min="12552" max="12552" width="12" style="1" customWidth="1"/>
    <col min="12553" max="12807" width="9.140625" style="1"/>
    <col min="12808" max="12808" width="12" style="1" customWidth="1"/>
    <col min="12809" max="13063" width="9.140625" style="1"/>
    <col min="13064" max="13064" width="12" style="1" customWidth="1"/>
    <col min="13065" max="13319" width="9.140625" style="1"/>
    <col min="13320" max="13320" width="12" style="1" customWidth="1"/>
    <col min="13321" max="13575" width="9.140625" style="1"/>
    <col min="13576" max="13576" width="12" style="1" customWidth="1"/>
    <col min="13577" max="13831" width="9.140625" style="1"/>
    <col min="13832" max="13832" width="12" style="1" customWidth="1"/>
    <col min="13833" max="14087" width="9.140625" style="1"/>
    <col min="14088" max="14088" width="12" style="1" customWidth="1"/>
    <col min="14089" max="14343" width="9.140625" style="1"/>
    <col min="14344" max="14344" width="12" style="1" customWidth="1"/>
    <col min="14345" max="14599" width="9.140625" style="1"/>
    <col min="14600" max="14600" width="12" style="1" customWidth="1"/>
    <col min="14601" max="14855" width="9.140625" style="1"/>
    <col min="14856" max="14856" width="12" style="1" customWidth="1"/>
    <col min="14857" max="15111" width="9.140625" style="1"/>
    <col min="15112" max="15112" width="12" style="1" customWidth="1"/>
    <col min="15113" max="15367" width="9.140625" style="1"/>
    <col min="15368" max="15368" width="12" style="1" customWidth="1"/>
    <col min="15369" max="15623" width="9.140625" style="1"/>
    <col min="15624" max="15624" width="12" style="1" customWidth="1"/>
    <col min="15625" max="15879" width="9.140625" style="1"/>
    <col min="15880" max="15880" width="12" style="1" customWidth="1"/>
    <col min="15881" max="16135" width="9.140625" style="1"/>
    <col min="16136" max="16136" width="12" style="1" customWidth="1"/>
    <col min="16137" max="16384" width="9.140625" style="1"/>
  </cols>
  <sheetData>
    <row r="1" spans="1:9" ht="12.75">
      <c r="A1" s="502" t="s">
        <v>54</v>
      </c>
      <c r="B1" s="502"/>
      <c r="C1" s="502"/>
      <c r="D1" s="502"/>
      <c r="E1" s="502"/>
      <c r="F1" s="502"/>
      <c r="G1" s="502"/>
      <c r="H1" s="502"/>
      <c r="I1" s="502"/>
    </row>
    <row r="2" spans="1:9" ht="12.75">
      <c r="A2" s="502" t="s">
        <v>166</v>
      </c>
      <c r="B2" s="502"/>
      <c r="C2" s="502"/>
      <c r="D2" s="502"/>
      <c r="E2" s="502"/>
      <c r="F2" s="502"/>
      <c r="G2" s="502"/>
      <c r="H2" s="502"/>
      <c r="I2" s="502"/>
    </row>
    <row r="3" spans="1:9" ht="12.75">
      <c r="A3" s="221"/>
      <c r="B3" s="221"/>
      <c r="C3" s="221"/>
      <c r="D3" s="221"/>
      <c r="E3" s="221"/>
      <c r="F3" s="221"/>
      <c r="G3" s="221"/>
      <c r="H3" s="221"/>
      <c r="I3" s="221"/>
    </row>
    <row r="4" spans="1:9" ht="12.75">
      <c r="A4" s="221"/>
      <c r="B4" s="221"/>
      <c r="C4" s="221"/>
      <c r="D4" s="221"/>
      <c r="E4" s="221"/>
      <c r="F4" s="221"/>
      <c r="G4" s="221"/>
      <c r="H4" s="221"/>
      <c r="I4" s="221"/>
    </row>
    <row r="5" spans="1:9" ht="44.25" customHeight="1">
      <c r="A5" s="503" t="s">
        <v>167</v>
      </c>
      <c r="B5" s="503"/>
      <c r="C5" s="503"/>
      <c r="D5" s="503" t="s">
        <v>195</v>
      </c>
      <c r="E5" s="503"/>
      <c r="F5" s="503" t="s">
        <v>168</v>
      </c>
      <c r="G5" s="503"/>
      <c r="H5" s="503" t="s">
        <v>196</v>
      </c>
      <c r="I5" s="503"/>
    </row>
    <row r="6" spans="1:9" ht="30.75" customHeight="1">
      <c r="A6" s="222" t="s">
        <v>169</v>
      </c>
      <c r="B6" s="486" t="s">
        <v>221</v>
      </c>
      <c r="C6" s="487"/>
      <c r="D6" s="490">
        <f>'INTÉRPRETE LIBRAS 20h NOTURNO'!G164</f>
        <v>4594.9141666666674</v>
      </c>
      <c r="E6" s="491"/>
      <c r="F6" s="492">
        <v>3</v>
      </c>
      <c r="G6" s="493"/>
      <c r="H6" s="490">
        <f>D6*F6</f>
        <v>13784.742500000002</v>
      </c>
      <c r="I6" s="491"/>
    </row>
    <row r="7" spans="1:9" ht="12.75">
      <c r="A7" s="504" t="s">
        <v>234</v>
      </c>
      <c r="B7" s="504"/>
      <c r="C7" s="504"/>
      <c r="D7" s="504"/>
      <c r="E7" s="504"/>
      <c r="F7" s="504"/>
      <c r="G7" s="504"/>
      <c r="H7" s="505">
        <f>SUM(H6:H6)</f>
        <v>13784.742500000002</v>
      </c>
      <c r="I7" s="505"/>
    </row>
    <row r="8" spans="1:9" ht="29.25" customHeight="1">
      <c r="A8" s="223"/>
      <c r="B8" s="223"/>
      <c r="C8" s="223"/>
      <c r="D8" s="224"/>
      <c r="E8" s="224"/>
      <c r="F8" s="223"/>
      <c r="G8" s="223"/>
      <c r="H8" s="224"/>
      <c r="I8" s="225"/>
    </row>
    <row r="9" spans="1:9" ht="19.5" customHeight="1">
      <c r="A9" s="506" t="s">
        <v>175</v>
      </c>
      <c r="B9" s="506"/>
      <c r="C9" s="506"/>
      <c r="D9" s="506"/>
      <c r="E9" s="506"/>
      <c r="F9" s="506"/>
      <c r="G9" s="506"/>
      <c r="H9" s="506"/>
      <c r="I9" s="506"/>
    </row>
    <row r="10" spans="1:9" ht="19.5" customHeight="1">
      <c r="A10" s="504" t="s">
        <v>98</v>
      </c>
      <c r="B10" s="504"/>
      <c r="C10" s="504"/>
      <c r="D10" s="504"/>
      <c r="E10" s="504"/>
      <c r="F10" s="504"/>
      <c r="G10" s="504"/>
      <c r="H10" s="504"/>
      <c r="I10" s="226" t="s">
        <v>18</v>
      </c>
    </row>
    <row r="11" spans="1:9" ht="19.5" customHeight="1">
      <c r="A11" s="240" t="s">
        <v>8</v>
      </c>
      <c r="B11" s="489" t="s">
        <v>176</v>
      </c>
      <c r="C11" s="489"/>
      <c r="D11" s="489"/>
      <c r="E11" s="488" t="s">
        <v>222</v>
      </c>
      <c r="F11" s="488"/>
      <c r="G11" s="488"/>
      <c r="H11" s="488"/>
      <c r="I11" s="227">
        <f>H6</f>
        <v>13784.742500000002</v>
      </c>
    </row>
    <row r="12" spans="1:9" ht="20.25" customHeight="1">
      <c r="A12" s="228" t="s">
        <v>10</v>
      </c>
      <c r="B12" s="500" t="s">
        <v>177</v>
      </c>
      <c r="C12" s="500"/>
      <c r="D12" s="500"/>
      <c r="E12" s="500"/>
      <c r="F12" s="500"/>
      <c r="G12" s="500"/>
      <c r="H12" s="500"/>
      <c r="I12" s="229">
        <f>SUM(I11:I11)</f>
        <v>13784.742500000002</v>
      </c>
    </row>
    <row r="13" spans="1:9" ht="20.25" customHeight="1">
      <c r="A13" s="228" t="s">
        <v>12</v>
      </c>
      <c r="B13" s="489" t="s">
        <v>178</v>
      </c>
      <c r="C13" s="489"/>
      <c r="D13" s="489"/>
      <c r="E13" s="489"/>
      <c r="F13" s="489"/>
      <c r="G13" s="489"/>
      <c r="H13" s="489"/>
      <c r="I13" s="230">
        <v>12</v>
      </c>
    </row>
    <row r="14" spans="1:9" ht="22.5" customHeight="1">
      <c r="A14" s="228" t="s">
        <v>13</v>
      </c>
      <c r="B14" s="500" t="s">
        <v>179</v>
      </c>
      <c r="C14" s="500"/>
      <c r="D14" s="500"/>
      <c r="E14" s="500"/>
      <c r="F14" s="500"/>
      <c r="G14" s="500"/>
      <c r="H14" s="500"/>
      <c r="I14" s="231">
        <f>I12*I13</f>
        <v>165416.91000000003</v>
      </c>
    </row>
    <row r="15" spans="1:9" ht="30" customHeight="1">
      <c r="A15" s="232"/>
      <c r="B15" s="232"/>
      <c r="C15" s="232"/>
      <c r="D15" s="233"/>
      <c r="E15" s="233"/>
      <c r="F15" s="234"/>
      <c r="G15" s="234"/>
      <c r="H15" s="233"/>
      <c r="I15" s="233"/>
    </row>
    <row r="16" spans="1:9" ht="12.75">
      <c r="A16" s="501" t="s">
        <v>55</v>
      </c>
      <c r="B16" s="501"/>
      <c r="C16" s="501"/>
      <c r="D16" s="501"/>
      <c r="E16" s="501"/>
      <c r="F16" s="501"/>
      <c r="G16" s="501"/>
      <c r="H16" s="501"/>
      <c r="I16" s="501"/>
    </row>
    <row r="17" spans="1:9" ht="12.75">
      <c r="A17" s="235"/>
      <c r="B17" s="235"/>
      <c r="C17" s="235"/>
      <c r="D17" s="235"/>
      <c r="E17" s="235"/>
      <c r="F17" s="235"/>
      <c r="G17" s="235"/>
      <c r="H17" s="235"/>
      <c r="I17" s="235"/>
    </row>
    <row r="18" spans="1:9" ht="12.75">
      <c r="A18" s="497" t="s">
        <v>180</v>
      </c>
      <c r="B18" s="497"/>
      <c r="C18" s="497"/>
      <c r="D18" s="497"/>
      <c r="E18" s="497"/>
      <c r="F18" s="497"/>
      <c r="G18" s="497"/>
      <c r="H18" s="497"/>
      <c r="I18" s="497"/>
    </row>
    <row r="19" spans="1:9" ht="12.75">
      <c r="A19" s="235"/>
      <c r="B19" s="235"/>
      <c r="C19" s="235"/>
      <c r="D19" s="235"/>
      <c r="E19" s="235"/>
      <c r="F19" s="235"/>
      <c r="G19" s="235"/>
      <c r="H19" s="235"/>
      <c r="I19" s="235"/>
    </row>
    <row r="20" spans="1:9" ht="32.25" customHeight="1">
      <c r="A20" s="495" t="s">
        <v>56</v>
      </c>
      <c r="B20" s="495"/>
      <c r="C20" s="495"/>
      <c r="D20" s="495"/>
      <c r="E20" s="495"/>
      <c r="F20" s="495"/>
      <c r="G20" s="495"/>
      <c r="H20" s="495"/>
      <c r="I20" s="495"/>
    </row>
    <row r="21" spans="1:9" ht="12.75">
      <c r="A21" s="235"/>
      <c r="B21" s="235"/>
      <c r="C21" s="235"/>
      <c r="D21" s="235"/>
      <c r="E21" s="235"/>
      <c r="F21" s="235"/>
      <c r="G21" s="235"/>
      <c r="H21" s="235"/>
      <c r="I21" s="235"/>
    </row>
    <row r="22" spans="1:9" ht="17.25" customHeight="1">
      <c r="A22" s="496" t="s">
        <v>57</v>
      </c>
      <c r="B22" s="496"/>
      <c r="C22" s="496"/>
      <c r="D22" s="496"/>
      <c r="E22" s="496"/>
      <c r="F22" s="496"/>
      <c r="G22" s="496"/>
      <c r="H22" s="496"/>
      <c r="I22" s="496"/>
    </row>
    <row r="23" spans="1:9" ht="12.75">
      <c r="A23" s="235"/>
      <c r="B23" s="235"/>
      <c r="C23" s="235"/>
      <c r="D23" s="235"/>
      <c r="E23" s="235"/>
      <c r="F23" s="235"/>
      <c r="G23" s="235"/>
      <c r="H23" s="235"/>
      <c r="I23" s="235"/>
    </row>
    <row r="24" spans="1:9" ht="27.75" customHeight="1">
      <c r="A24" s="496" t="s">
        <v>58</v>
      </c>
      <c r="B24" s="496"/>
      <c r="C24" s="496"/>
      <c r="D24" s="496"/>
      <c r="E24" s="496"/>
      <c r="F24" s="496"/>
      <c r="G24" s="496"/>
      <c r="H24" s="496"/>
      <c r="I24" s="496"/>
    </row>
    <row r="25" spans="1:9" ht="12.75">
      <c r="A25" s="235"/>
      <c r="B25" s="235"/>
      <c r="C25" s="235"/>
      <c r="D25" s="235"/>
      <c r="E25" s="235"/>
      <c r="F25" s="235"/>
      <c r="G25" s="235"/>
      <c r="H25" s="235"/>
      <c r="I25" s="235"/>
    </row>
    <row r="26" spans="1:9" ht="16.5" customHeight="1">
      <c r="A26" s="497" t="s">
        <v>59</v>
      </c>
      <c r="B26" s="497"/>
      <c r="C26" s="497"/>
      <c r="D26" s="497"/>
      <c r="E26" s="497"/>
      <c r="F26" s="497"/>
      <c r="G26" s="497"/>
      <c r="H26" s="497"/>
      <c r="I26" s="497"/>
    </row>
    <row r="27" spans="1:9" ht="12.75">
      <c r="A27" s="235"/>
      <c r="B27" s="235"/>
      <c r="C27" s="235"/>
      <c r="D27" s="235"/>
      <c r="E27" s="235"/>
      <c r="F27" s="235"/>
      <c r="G27" s="235"/>
      <c r="H27" s="235"/>
      <c r="I27" s="235"/>
    </row>
    <row r="28" spans="1:9" ht="12.75">
      <c r="A28" s="235" t="s">
        <v>60</v>
      </c>
      <c r="B28" s="235"/>
      <c r="C28" s="235"/>
      <c r="D28" s="235"/>
      <c r="E28" s="235"/>
      <c r="F28" s="235"/>
      <c r="G28" s="235"/>
      <c r="H28" s="235"/>
      <c r="I28" s="235"/>
    </row>
    <row r="29" spans="1:9" ht="12.75">
      <c r="A29" s="235"/>
      <c r="B29" s="235"/>
      <c r="C29" s="235"/>
      <c r="D29" s="235"/>
      <c r="E29" s="235"/>
      <c r="F29" s="235"/>
      <c r="G29" s="235"/>
      <c r="H29" s="235"/>
      <c r="I29" s="235"/>
    </row>
    <row r="30" spans="1:9" ht="12.75">
      <c r="A30" s="498" t="s">
        <v>181</v>
      </c>
      <c r="B30" s="498"/>
      <c r="C30" s="499"/>
      <c r="D30" s="499"/>
      <c r="E30" s="499"/>
      <c r="F30" s="499"/>
      <c r="G30" s="499"/>
      <c r="H30" s="499"/>
      <c r="I30" s="499"/>
    </row>
    <row r="31" spans="1:9">
      <c r="A31" s="204"/>
      <c r="B31" s="204"/>
      <c r="C31" s="204"/>
      <c r="D31" s="204"/>
      <c r="E31" s="204"/>
      <c r="F31" s="204"/>
      <c r="G31" s="204"/>
      <c r="H31" s="204"/>
      <c r="I31" s="204"/>
    </row>
    <row r="35" spans="1:6">
      <c r="A35" s="2"/>
      <c r="B35" s="2"/>
      <c r="C35" s="2"/>
      <c r="D35" s="2"/>
      <c r="E35" s="2"/>
      <c r="F35" s="2"/>
    </row>
    <row r="37" spans="1:6">
      <c r="A37" s="494" t="s">
        <v>61</v>
      </c>
      <c r="B37" s="494"/>
      <c r="C37" s="494"/>
      <c r="D37" s="494"/>
      <c r="E37" s="494"/>
      <c r="F37" s="494"/>
    </row>
    <row r="38" spans="1:6">
      <c r="A38" s="494"/>
      <c r="B38" s="494"/>
      <c r="C38" s="494"/>
      <c r="D38" s="494"/>
      <c r="E38" s="494"/>
      <c r="F38" s="494"/>
    </row>
    <row r="39" spans="1:6">
      <c r="A39" s="494"/>
      <c r="B39" s="494"/>
      <c r="C39" s="494"/>
      <c r="D39" s="494"/>
      <c r="E39" s="494"/>
      <c r="F39" s="494"/>
    </row>
    <row r="40" spans="1:6">
      <c r="A40" s="494"/>
      <c r="B40" s="494"/>
      <c r="C40" s="494"/>
      <c r="D40" s="494"/>
      <c r="E40" s="494"/>
      <c r="F40" s="494"/>
    </row>
    <row r="41" spans="1:6">
      <c r="A41" s="494"/>
      <c r="B41" s="494"/>
      <c r="C41" s="494"/>
      <c r="D41" s="494"/>
      <c r="E41" s="494"/>
      <c r="F41" s="494"/>
    </row>
    <row r="42" spans="1:6">
      <c r="A42" s="494"/>
      <c r="B42" s="494"/>
      <c r="C42" s="494"/>
      <c r="D42" s="494"/>
      <c r="E42" s="494"/>
      <c r="F42" s="494"/>
    </row>
  </sheetData>
  <mergeCells count="29">
    <mergeCell ref="B14:H14"/>
    <mergeCell ref="A16:I16"/>
    <mergeCell ref="A18:I18"/>
    <mergeCell ref="H6:I6"/>
    <mergeCell ref="A1:I1"/>
    <mergeCell ref="A2:I2"/>
    <mergeCell ref="A5:C5"/>
    <mergeCell ref="D5:E5"/>
    <mergeCell ref="F5:G5"/>
    <mergeCell ref="H5:I5"/>
    <mergeCell ref="B12:H12"/>
    <mergeCell ref="A7:G7"/>
    <mergeCell ref="H7:I7"/>
    <mergeCell ref="A9:I9"/>
    <mergeCell ref="A10:H10"/>
    <mergeCell ref="B13:H13"/>
    <mergeCell ref="A37:F42"/>
    <mergeCell ref="A20:I20"/>
    <mergeCell ref="A22:I22"/>
    <mergeCell ref="A24:I24"/>
    <mergeCell ref="A26:I26"/>
    <mergeCell ref="A30:B30"/>
    <mergeCell ref="C30:G30"/>
    <mergeCell ref="H30:I30"/>
    <mergeCell ref="B6:C6"/>
    <mergeCell ref="E11:H11"/>
    <mergeCell ref="B11:D11"/>
    <mergeCell ref="D6:E6"/>
    <mergeCell ref="F6:G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INTÉRPRETE LIBRAS 20h NOTURNO</vt:lpstr>
      <vt:lpstr>UNIFORMES</vt:lpstr>
      <vt:lpstr>RESUMO DA PROPOSTA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gparodes</dc:creator>
  <cp:lastModifiedBy>User</cp:lastModifiedBy>
  <cp:revision>0</cp:revision>
  <cp:lastPrinted>2018-03-19T19:52:22Z</cp:lastPrinted>
  <dcterms:created xsi:type="dcterms:W3CDTF">2013-09-30T16:27:09Z</dcterms:created>
  <dcterms:modified xsi:type="dcterms:W3CDTF">2020-08-03T11:55:23Z</dcterms:modified>
  <dc:language>pt-BR</dc:language>
</cp:coreProperties>
</file>