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0370" yWindow="-120" windowWidth="29040" windowHeight="15990" tabRatio="999" activeTab="3"/>
  </bookViews>
  <sheets>
    <sheet name="MANUTENÇÃO DE EDIFICAÇÕES - 44h" sheetId="13" r:id="rId1"/>
    <sheet name="ELETRICISTA DE INSTALAÇÃO 44h" sheetId="14" r:id="rId2"/>
    <sheet name="UNIFORMES-EQUIP. SEGURANÇA  " sheetId="12" r:id="rId3"/>
    <sheet name="RESUMO DA PROPOSTA" sheetId="6" r:id="rId4"/>
  </sheets>
  <definedNames>
    <definedName name="_xlnm.Print_Area" localSheetId="0">'MANUTENÇÃO DE EDIFICAÇÕES - 44h'!$A$1:$I$150</definedName>
    <definedName name="_xlnm.Print_Area" localSheetId="3">'RESUMO DA PROPOSTA'!$A$1:$I$46</definedName>
    <definedName name="_xlnm.Print_Area" localSheetId="2">'UNIFORMES-EQUIP. SEGURANÇA  '!$A$1:$G$30</definedName>
  </definedNames>
  <calcPr calcId="145621"/>
</workbook>
</file>

<file path=xl/calcChain.xml><?xml version="1.0" encoding="utf-8"?>
<calcChain xmlns="http://schemas.openxmlformats.org/spreadsheetml/2006/main">
  <c r="A16" i="12" l="1"/>
  <c r="B7" i="6" l="1"/>
  <c r="B6" i="6"/>
  <c r="D13" i="6" l="1"/>
  <c r="D17" i="6" s="1"/>
  <c r="D19" i="6" s="1"/>
  <c r="D12" i="6"/>
  <c r="D16" i="6" s="1"/>
  <c r="D18" i="6" s="1"/>
  <c r="D20" i="6" l="1"/>
  <c r="D21" i="6"/>
  <c r="C7" i="14"/>
  <c r="B3" i="14"/>
  <c r="G20" i="12" l="1"/>
  <c r="G21" i="12"/>
  <c r="G22" i="12"/>
  <c r="G23" i="12"/>
  <c r="G24" i="12"/>
  <c r="G25" i="12"/>
  <c r="G26" i="12"/>
  <c r="G27" i="12"/>
  <c r="G28" i="12"/>
  <c r="G19" i="12"/>
  <c r="G6" i="12"/>
  <c r="G7" i="12"/>
  <c r="G8" i="12"/>
  <c r="G9" i="12"/>
  <c r="G10" i="12"/>
  <c r="G11" i="12"/>
  <c r="I15" i="6"/>
  <c r="F7" i="6"/>
  <c r="F6" i="6"/>
  <c r="F130" i="14"/>
  <c r="F129" i="14"/>
  <c r="G105" i="14"/>
  <c r="G110" i="14" s="1"/>
  <c r="G66" i="14"/>
  <c r="E50" i="14"/>
  <c r="E56" i="14" s="1"/>
  <c r="F33" i="14"/>
  <c r="G33" i="14" s="1"/>
  <c r="G32" i="14"/>
  <c r="E10" i="14"/>
  <c r="G8" i="14"/>
  <c r="B4" i="14"/>
  <c r="I19" i="6" l="1"/>
  <c r="G36" i="14"/>
  <c r="G42" i="14" s="1"/>
  <c r="I18" i="6"/>
  <c r="F128" i="14"/>
  <c r="G29" i="12"/>
  <c r="G62" i="14"/>
  <c r="G69" i="14" s="1"/>
  <c r="G76" i="14" s="1"/>
  <c r="G67" i="13"/>
  <c r="F33" i="13"/>
  <c r="G33" i="13" s="1"/>
  <c r="G5" i="12"/>
  <c r="G12" i="12" s="1"/>
  <c r="B91" i="14" l="1"/>
  <c r="G141" i="14"/>
  <c r="G41" i="14"/>
  <c r="G86" i="14" s="1"/>
  <c r="G84" i="14"/>
  <c r="G85" i="14" s="1"/>
  <c r="G118" i="13"/>
  <c r="G117" i="14"/>
  <c r="G116" i="14"/>
  <c r="G119" i="14" s="1"/>
  <c r="G117" i="13"/>
  <c r="G32" i="13"/>
  <c r="G43" i="14" l="1"/>
  <c r="G81" i="14"/>
  <c r="G82" i="14" s="1"/>
  <c r="G83" i="14"/>
  <c r="G120" i="13"/>
  <c r="G74" i="14"/>
  <c r="G51" i="14"/>
  <c r="G54" i="14"/>
  <c r="G53" i="14"/>
  <c r="G55" i="14"/>
  <c r="G48" i="14"/>
  <c r="G50" i="14"/>
  <c r="G52" i="14"/>
  <c r="G49" i="14"/>
  <c r="G87" i="14" l="1"/>
  <c r="G56" i="14"/>
  <c r="G75" i="14" s="1"/>
  <c r="G77" i="14" s="1"/>
  <c r="E10" i="13"/>
  <c r="F131" i="13"/>
  <c r="F130" i="13"/>
  <c r="F91" i="14" l="1"/>
  <c r="G143" i="14"/>
  <c r="G99" i="14"/>
  <c r="G142" i="14"/>
  <c r="D91" i="14"/>
  <c r="G91" i="14" s="1"/>
  <c r="F129" i="13"/>
  <c r="E51" i="13"/>
  <c r="E57" i="13" s="1"/>
  <c r="G8" i="13"/>
  <c r="B4" i="13"/>
  <c r="G97" i="14" l="1"/>
  <c r="G100" i="14"/>
  <c r="G96" i="14"/>
  <c r="G95" i="14"/>
  <c r="G98" i="14"/>
  <c r="G92" i="14"/>
  <c r="G63" i="13"/>
  <c r="G101" i="14" l="1"/>
  <c r="G109" i="14" s="1"/>
  <c r="G111" i="14" s="1"/>
  <c r="G144" i="14" s="1"/>
  <c r="G146" i="13" l="1"/>
  <c r="G36" i="13"/>
  <c r="G43" i="13" s="1"/>
  <c r="G106" i="13"/>
  <c r="G111" i="13" s="1"/>
  <c r="G145" i="14" l="1"/>
  <c r="G146" i="14" s="1"/>
  <c r="G123" i="14"/>
  <c r="G124" i="14" s="1"/>
  <c r="G85" i="13"/>
  <c r="G86" i="13" s="1"/>
  <c r="G42" i="13"/>
  <c r="G142" i="13"/>
  <c r="B92" i="13"/>
  <c r="G70" i="13"/>
  <c r="G77" i="13" s="1"/>
  <c r="G125" i="14" l="1"/>
  <c r="G126" i="14" s="1"/>
  <c r="G127" i="14" s="1"/>
  <c r="G87" i="13"/>
  <c r="G44" i="13"/>
  <c r="G75" i="13" s="1"/>
  <c r="G82" i="13"/>
  <c r="G83" i="13" s="1"/>
  <c r="G84" i="13"/>
  <c r="G132" i="14" l="1"/>
  <c r="G130" i="14"/>
  <c r="G129" i="14"/>
  <c r="G50" i="13"/>
  <c r="G53" i="13"/>
  <c r="G52" i="13"/>
  <c r="G49" i="13"/>
  <c r="G56" i="13"/>
  <c r="G54" i="13"/>
  <c r="G55" i="13"/>
  <c r="G51" i="13"/>
  <c r="G88" i="13"/>
  <c r="G144" i="13" s="1"/>
  <c r="G128" i="14" l="1"/>
  <c r="G133" i="14" s="1"/>
  <c r="G147" i="14" s="1"/>
  <c r="G148" i="14" s="1"/>
  <c r="G57" i="13"/>
  <c r="F92" i="13"/>
  <c r="G149" i="14" l="1"/>
  <c r="D7" i="6"/>
  <c r="I17" i="6" s="1"/>
  <c r="I21" i="6" s="1"/>
  <c r="G76" i="13"/>
  <c r="G78" i="13" s="1"/>
  <c r="D92" i="13" s="1"/>
  <c r="G92" i="13" s="1"/>
  <c r="G99" i="13" s="1"/>
  <c r="G100" i="13"/>
  <c r="G143" i="13" l="1"/>
  <c r="G98" i="13"/>
  <c r="G93" i="13"/>
  <c r="G101" i="13"/>
  <c r="G97" i="13"/>
  <c r="G96" i="13"/>
  <c r="G102" i="13" l="1"/>
  <c r="G110" i="13" s="1"/>
  <c r="G112" i="13" s="1"/>
  <c r="G145" i="13" s="1"/>
  <c r="G147" i="13" s="1"/>
  <c r="G124" i="13" l="1"/>
  <c r="G125" i="13" s="1"/>
  <c r="G126" i="13" s="1"/>
  <c r="G127" i="13" s="1"/>
  <c r="G128" i="13" s="1"/>
  <c r="G130" i="13" s="1"/>
  <c r="G133" i="13" l="1"/>
  <c r="G131" i="13"/>
  <c r="G129" i="13" l="1"/>
  <c r="G134" i="13" s="1"/>
  <c r="G148" i="13" s="1"/>
  <c r="G149" i="13" l="1"/>
  <c r="D6" i="6" s="1"/>
  <c r="I16" i="6" s="1"/>
  <c r="I20" i="6" s="1"/>
  <c r="I22" i="6" s="1"/>
  <c r="G150" i="13" l="1"/>
  <c r="H7" i="6"/>
  <c r="I13" i="6" s="1"/>
  <c r="H6" i="6" l="1"/>
  <c r="I12" i="6" s="1"/>
  <c r="I14" i="6" s="1"/>
  <c r="H8" i="6" l="1"/>
</calcChain>
</file>

<file path=xl/comments1.xml><?xml version="1.0" encoding="utf-8"?>
<comments xmlns="http://schemas.openxmlformats.org/spreadsheetml/2006/main">
  <authors>
    <author>Evandro</author>
    <author>User</author>
    <author/>
  </authors>
  <commentList>
    <comment ref="F12" authorId="0">
      <text>
        <r>
          <rPr>
            <sz val="9"/>
            <color indexed="81"/>
            <rFont val="Segoe UI"/>
            <family val="2"/>
          </rPr>
          <t xml:space="preserve">Sindicato das Indústrias da Construção Civil no Estado do Rio Grande do Sul - CNPJ nº 92.973.734/0001-75, Federação dos Trabalhadores Industriais da Construção e do Mobiliário no Estado do Rio Grande do Sul - CNPJ nº 92.963.974/0001-99, Sindicato dos Trabalhadores nas Indústrias da Construção e do Mobiliário - CNPJ nº 88.773.809/0001-05 e outros.
</t>
        </r>
      </text>
    </comment>
    <comment ref="G26" authorId="1">
      <text>
        <r>
          <rPr>
            <sz val="9"/>
            <color indexed="81"/>
            <rFont val="Segoe UI"/>
            <family val="2"/>
          </rPr>
          <t xml:space="preserve">Conforme Cláusula Primeira da CCT 2021/2022.
</t>
        </r>
      </text>
    </comment>
    <comment ref="F33" authorId="0">
      <text>
        <r>
          <rPr>
            <sz val="9"/>
            <color indexed="81"/>
            <rFont val="Segoe UI"/>
            <family val="2"/>
          </rPr>
          <t xml:space="preserve">Conforme Cláusula Décima Quinta da CCT 2021/2022
</t>
        </r>
      </text>
    </comment>
    <comment ref="G33" authorId="0">
      <text>
        <r>
          <rPr>
            <sz val="9"/>
            <color indexed="81"/>
            <rFont val="Segoe UI"/>
            <family val="2"/>
          </rPr>
          <t>Adicional de Insalubridade poderá ser aditivado após a assinatura do Contrato, condicionado a elaboração de Laudo Técnico por parte da Empresa.</t>
        </r>
      </text>
    </comment>
    <comment ref="E63" authorId="0">
      <text>
        <r>
          <rPr>
            <sz val="9"/>
            <color indexed="81"/>
            <rFont val="Segoe UI"/>
            <family val="2"/>
          </rPr>
          <t xml:space="preserve">Valor da passagem conforme Site da Estação Rodoviária de Alegrete
</t>
        </r>
      </text>
    </comment>
    <comment ref="E66" authorId="0">
      <text>
        <r>
          <rPr>
            <sz val="9"/>
            <color indexed="81"/>
            <rFont val="Segoe UI"/>
            <family val="2"/>
          </rPr>
          <t xml:space="preserve">Conforme Cláusula Quadragésima Segunda da CCT 2021/2022.
</t>
        </r>
      </text>
    </comment>
    <comment ref="E67" authorId="0">
      <text>
        <r>
          <rPr>
            <sz val="9"/>
            <color indexed="81"/>
            <rFont val="Segoe UI"/>
            <family val="2"/>
          </rPr>
          <t xml:space="preserve">Conforme Cláusula Décima Sétima da CCT 2021/2022 valor pago aos trabalhadores com assiduidade e pontualidade de 100% no mês.
</t>
        </r>
      </text>
    </comment>
    <comment ref="E68" authorId="0">
      <text>
        <r>
          <rPr>
            <sz val="9"/>
            <color indexed="81"/>
            <rFont val="Segoe UI"/>
            <charset val="1"/>
          </rPr>
          <t xml:space="preserve">Conforme Cláusula Décima Sétima da CCT 2021/2022.
</t>
        </r>
      </text>
    </comment>
    <comment ref="B82" authorId="1">
      <text>
        <r>
          <rPr>
            <b/>
            <sz val="9"/>
            <color indexed="81"/>
            <rFont val="Segoe UI"/>
            <family val="2"/>
          </rPr>
          <t>Os reflexos de 13º salário, férias e 1/3 de férias são referentes a 1 mês de Aviso Prévio Indenizado. Na prorrogação contratual, poderão ser considerados 3 dias, conforme Lei nº 12.506/2011, dependendo da análise do nº de ocorrências deste evento no período.</t>
        </r>
      </text>
    </comment>
    <comment ref="B84" authorId="2">
      <text>
        <r>
          <rPr>
            <b/>
            <sz val="8"/>
            <color rgb="FFFF0000"/>
            <rFont val="Tahoma"/>
            <family val="2"/>
            <charset val="1"/>
          </rPr>
          <t>Multa de 40% sobre Saldo da Conta Vinculada do FGTS para RCT s/Justa Causa, com Aviso Indenizado durante a vigência do Contrato de Prestação de Serviços.</t>
        </r>
      </text>
    </comment>
    <comment ref="B85" authorId="1">
      <text>
        <r>
          <rPr>
            <b/>
            <sz val="9"/>
            <color indexed="81"/>
            <rFont val="Segoe UI"/>
            <family val="2"/>
          </rPr>
          <t>Negociar extinção/redução na 1ª prorrogação contratual</t>
        </r>
      </text>
    </comment>
    <comment ref="B87" authorId="2">
      <text>
        <r>
          <rPr>
            <b/>
            <sz val="8"/>
            <color rgb="FFFF0000"/>
            <rFont val="Tahoma"/>
            <family val="2"/>
            <charset val="1"/>
          </rPr>
          <t>Multa de 40% sobre Saldo da Conta Vinculada do FGTS para RCT s/Justa Causa, com Aviso Trabalhado ao final do Contrato de Prestação de Serviços.</t>
        </r>
      </text>
    </comment>
    <comment ref="B130" authorId="1">
      <text>
        <r>
          <rPr>
            <sz val="9"/>
            <color indexed="81"/>
            <rFont val="Segoe UI"/>
            <family val="2"/>
          </rPr>
          <t xml:space="preserve">É vedada a insercção do IRPF e CSLL, conforme Acórdão TCU 950/2007 e 205/2018, além de  diversas deliberações posteriores.
</t>
        </r>
      </text>
    </comment>
  </commentList>
</comments>
</file>

<file path=xl/comments2.xml><?xml version="1.0" encoding="utf-8"?>
<comments xmlns="http://schemas.openxmlformats.org/spreadsheetml/2006/main">
  <authors>
    <author>Evandro</author>
    <author>User</author>
    <author/>
  </authors>
  <commentList>
    <comment ref="F12" authorId="0">
      <text>
        <r>
          <rPr>
            <sz val="9"/>
            <color indexed="81"/>
            <rFont val="Segoe UI"/>
            <family val="2"/>
          </rPr>
          <t xml:space="preserve">Sindicato das Indústrias da Construção Civil no Estado do Rio Grande do Sul - CNPJ nº 92.973.734/0001-75, Federação dos Trabalhadores Industriais da Construção e do Mobiliário no Estado do Rio Grande do Sul - CNPJ nº 92.963.974/0001-99, Sindicato dos Trabalhadores nas Indústrias da Construção e do Mobiliário - CNPJ nº 88.773.809/0001-05 e outros.
</t>
        </r>
      </text>
    </comment>
    <comment ref="G26" authorId="1">
      <text>
        <r>
          <rPr>
            <sz val="9"/>
            <color indexed="81"/>
            <rFont val="Segoe UI"/>
            <family val="2"/>
          </rPr>
          <t xml:space="preserve">Conforme Cláusula Primeira da CCT 2021/2022.
</t>
        </r>
      </text>
    </comment>
    <comment ref="F33" authorId="0">
      <text>
        <r>
          <rPr>
            <sz val="9"/>
            <color indexed="81"/>
            <rFont val="Segoe UI"/>
            <family val="2"/>
          </rPr>
          <t xml:space="preserve">Conforme Cláusula Décima Quinta da CCT 2021/2022
</t>
        </r>
      </text>
    </comment>
    <comment ref="G33" authorId="0">
      <text>
        <r>
          <rPr>
            <sz val="9"/>
            <color indexed="81"/>
            <rFont val="Segoe UI"/>
            <family val="2"/>
          </rPr>
          <t>Adicional de Insalubridade poderá ser aditivado após a assinatura do Contrato, condicionado a elaboração de Laudo Técnico por parte da Empresa.</t>
        </r>
      </text>
    </comment>
    <comment ref="E62" authorId="0">
      <text>
        <r>
          <rPr>
            <sz val="9"/>
            <color indexed="81"/>
            <rFont val="Segoe UI"/>
            <family val="2"/>
          </rPr>
          <t xml:space="preserve">Valor da passagem conforme Site da Estação Rodoviária de Alegrete
</t>
        </r>
      </text>
    </comment>
    <comment ref="E65" authorId="0">
      <text>
        <r>
          <rPr>
            <sz val="9"/>
            <color indexed="81"/>
            <rFont val="Segoe UI"/>
            <family val="2"/>
          </rPr>
          <t xml:space="preserve">Conforme Cláusula Quadragésima Segunda da CCT 2021/2022.
</t>
        </r>
      </text>
    </comment>
    <comment ref="E66" authorId="0">
      <text>
        <r>
          <rPr>
            <sz val="9"/>
            <color indexed="81"/>
            <rFont val="Segoe UI"/>
            <family val="2"/>
          </rPr>
          <t xml:space="preserve">Conforme Cláusula Décima Sétima da CCT 2021/2022 valor pago aos trabalhadores com assiduidade e pontualidade de 100% no mês.
</t>
        </r>
      </text>
    </comment>
    <comment ref="E67" authorId="0">
      <text>
        <r>
          <rPr>
            <sz val="9"/>
            <color indexed="81"/>
            <rFont val="Segoe UI"/>
            <family val="2"/>
          </rPr>
          <t xml:space="preserve">Conforme Cláusula Décima Sétima da CCT 2021/2022.
</t>
        </r>
      </text>
    </comment>
    <comment ref="B81" authorId="1">
      <text>
        <r>
          <rPr>
            <b/>
            <sz val="9"/>
            <color indexed="81"/>
            <rFont val="Segoe UI"/>
            <family val="2"/>
          </rPr>
          <t>Os reflexos de 13º salário, férias e 1/3 de férias são referentes a 1 mês de Aviso Prévio Indenizado. Na prorrogação contratual, poderão ser considerados 3 dias, conforme Lei nº 12.506/2011, dependendo da análise do nº de ocorrências deste evento no período.</t>
        </r>
      </text>
    </comment>
    <comment ref="B83" authorId="2">
      <text>
        <r>
          <rPr>
            <b/>
            <sz val="8"/>
            <color rgb="FFFF0000"/>
            <rFont val="Tahoma"/>
            <family val="2"/>
            <charset val="1"/>
          </rPr>
          <t>Multa de 40% sobre Saldo da Conta Vinculada do FGTS para RCT s/Justa Causa, com Aviso Indenizado durante a vigência do Contrato de Prestação de Serviços.</t>
        </r>
      </text>
    </comment>
    <comment ref="B84" authorId="1">
      <text>
        <r>
          <rPr>
            <b/>
            <sz val="9"/>
            <color indexed="81"/>
            <rFont val="Segoe UI"/>
            <family val="2"/>
          </rPr>
          <t>Negociar extinção/redução na 1ª prorrogação contratual</t>
        </r>
      </text>
    </comment>
    <comment ref="B86" authorId="2">
      <text>
        <r>
          <rPr>
            <b/>
            <sz val="8"/>
            <color rgb="FFFF0000"/>
            <rFont val="Tahoma"/>
            <family val="2"/>
            <charset val="1"/>
          </rPr>
          <t>Multa de 40% sobre Saldo da Conta Vinculada do FGTS para RCT s/Justa Causa, com Aviso Trabalhado ao final do Contrato de Prestação de Serviços.</t>
        </r>
      </text>
    </comment>
    <comment ref="B129" authorId="1">
      <text>
        <r>
          <rPr>
            <sz val="9"/>
            <color indexed="81"/>
            <rFont val="Segoe UI"/>
            <family val="2"/>
          </rPr>
          <t xml:space="preserve">É vedada a insercção do IRPF e CSLL, conforme Acórdão TCU 950/2007 e 205/2018, além de  diversas deliberações posteriores.
</t>
        </r>
      </text>
    </comment>
  </commentList>
</comments>
</file>

<file path=xl/sharedStrings.xml><?xml version="1.0" encoding="utf-8"?>
<sst xmlns="http://schemas.openxmlformats.org/spreadsheetml/2006/main" count="603" uniqueCount="255">
  <si>
    <t>Planilha de Custos e Formação de Preços</t>
  </si>
  <si>
    <t>Processo:</t>
  </si>
  <si>
    <t>Licitação:</t>
  </si>
  <si>
    <t>Dia/hora:</t>
  </si>
  <si>
    <t>DADOS DO PROPONENTE</t>
  </si>
  <si>
    <t>Razão Social...................................:</t>
  </si>
  <si>
    <t>CNPJ..............................................:</t>
  </si>
  <si>
    <t>DISCRIMINAÇÃO DO SERVIÇO</t>
  </si>
  <si>
    <t>A</t>
  </si>
  <si>
    <t>Data de Apresentação da Proposta (dia/mês/ano)</t>
  </si>
  <si>
    <t>B</t>
  </si>
  <si>
    <t>Município/UF</t>
  </si>
  <si>
    <t>C</t>
  </si>
  <si>
    <t>D</t>
  </si>
  <si>
    <t>N° de meses de execução contratual</t>
  </si>
  <si>
    <t>Categoria profissional (vinculada à execução contratual)</t>
  </si>
  <si>
    <t>Data base da categoria (dia/mês/ano)</t>
  </si>
  <si>
    <t>Composição da Remuneração</t>
  </si>
  <si>
    <t>Valor (R$)</t>
  </si>
  <si>
    <t>Percentual (%)</t>
  </si>
  <si>
    <t>E</t>
  </si>
  <si>
    <t>F</t>
  </si>
  <si>
    <t>G</t>
  </si>
  <si>
    <t>H</t>
  </si>
  <si>
    <t>Submódulo 4.1</t>
  </si>
  <si>
    <t>INSS</t>
  </si>
  <si>
    <t>SEBRAE</t>
  </si>
  <si>
    <t>Submódulo 4.2</t>
  </si>
  <si>
    <t>Incidência do FGTS sobre Aviso Prévio Indenizado</t>
  </si>
  <si>
    <t>PIS</t>
  </si>
  <si>
    <t>Unidade</t>
  </si>
  <si>
    <t xml:space="preserve">IN/MPOG - nº 05/2017 - ANEXO VII-D </t>
  </si>
  <si>
    <t>Submódulo 2.1</t>
  </si>
  <si>
    <t>Submódulo 2.2</t>
  </si>
  <si>
    <t xml:space="preserve">Salário Educação </t>
  </si>
  <si>
    <t>SESC ou SESI</t>
  </si>
  <si>
    <t>SENAI - SENAC</t>
  </si>
  <si>
    <t xml:space="preserve">INCRA </t>
  </si>
  <si>
    <t xml:space="preserve">FGTS </t>
  </si>
  <si>
    <t>Submódulo 2.3</t>
  </si>
  <si>
    <t xml:space="preserve">Insumos Diversos </t>
  </si>
  <si>
    <t xml:space="preserve">Custos Indiretos </t>
  </si>
  <si>
    <t xml:space="preserve">Lucro </t>
  </si>
  <si>
    <t xml:space="preserve">Tributos </t>
  </si>
  <si>
    <t>SUBTOTAL ( A + B + C + D + E )</t>
  </si>
  <si>
    <t xml:space="preserve">Módulo 3 - Provisão para Rescisão </t>
  </si>
  <si>
    <t xml:space="preserve">Módulo 4 - Custo de Reposição do Profissional Ausente </t>
  </si>
  <si>
    <t xml:space="preserve">Módulo 5 - Insumos Diversos </t>
  </si>
  <si>
    <t>Classificação Brasileira de Ocupações</t>
  </si>
  <si>
    <t xml:space="preserve">Módulo 6 - Custos Indiretos, Tributos e Lucro </t>
  </si>
  <si>
    <t xml:space="preserve">Módulo 1 - Composição da Remuneração </t>
  </si>
  <si>
    <t xml:space="preserve">DESCRIÇÃO </t>
  </si>
  <si>
    <t>O valor informado deverá ser o custo real do insumo (descontado o valor eventualmente pago pelo empregado).</t>
  </si>
  <si>
    <t>ANEXO III</t>
  </si>
  <si>
    <t>Declaro para devidos fins que:</t>
  </si>
  <si>
    <t>2. Que não emprego menor de 18 anos em trabalho noturno, perigoso ou insalubre e não emprega menor de 16 anos, salvo menor, a partir de 14 anos, na condição de aprendiz, nos termos do artigo 7°, XXXIII, da Constituição.</t>
  </si>
  <si>
    <t>3. Que a proposta foi elaborada de forma independente, nos termos da Instrução Normativa SLTI/MP nº 2, de 16 de setembro de 2009</t>
  </si>
  <si>
    <t>4. Que não possuo, em sua cadeia produtiva, empregados executando trabalho degradante ou forçado, observando o disposto nos incisos III e IV do art. 1º e no inciso III do art. 5º da Constituição Federal</t>
  </si>
  <si>
    <t>5. Que para elaboração da presenta proposta foram considereados todos os custos diretos, indiretos, impostos, despesas de pessoa e insumos.</t>
  </si>
  <si>
    <t>6. Que a validade da presente proposta é de 60 dias.</t>
  </si>
  <si>
    <t>CARIMBO E ASSINATURA</t>
  </si>
  <si>
    <t>Nota 1</t>
  </si>
  <si>
    <t>Nota 2</t>
  </si>
  <si>
    <t>MÓDULO 1 - COMPOSIÇÃO DA REMUNERAÇÃO</t>
  </si>
  <si>
    <r>
      <rPr>
        <b/>
        <sz val="10"/>
        <color rgb="FF000000"/>
        <rFont val="Calibri"/>
        <family val="2"/>
        <scheme val="minor"/>
      </rPr>
      <t xml:space="preserve">Outros </t>
    </r>
    <r>
      <rPr>
        <sz val="10"/>
        <color rgb="FF000000"/>
        <rFont val="Calibri"/>
        <family val="2"/>
        <scheme val="minor"/>
      </rPr>
      <t>(especificar)</t>
    </r>
  </si>
  <si>
    <t>Nota 3</t>
  </si>
  <si>
    <t>MÓDULO 2 - ENCARGOS E BENEFÍCIOS ANUAIS, MENSAIS E DIÁRIOS</t>
  </si>
  <si>
    <t>Total do Submódulo 2.1</t>
  </si>
  <si>
    <t>Nota 4</t>
  </si>
  <si>
    <t>Nota 5</t>
  </si>
  <si>
    <t>Nota 6</t>
  </si>
  <si>
    <t>GPS, FGTS e outras Contribuições</t>
  </si>
  <si>
    <t>RAT</t>
  </si>
  <si>
    <t>FAP</t>
  </si>
  <si>
    <t>Total do Submódulo 2.2</t>
  </si>
  <si>
    <t>Nota 7</t>
  </si>
  <si>
    <t>Os percentuais dos encargos previdenciários, do FGTS e demais contribuições são aqueles estabelecidos pela legislação vigente</t>
  </si>
  <si>
    <t>Nota 8</t>
  </si>
  <si>
    <t xml:space="preserve">SAT - Seguro Acidente de Trabalho (RAT x FAP) </t>
  </si>
  <si>
    <t>O SAT , a depender do grau de risco do serviço, irá variar entre 1% para risco leve, 2% para risco médio e 3% para risco grave</t>
  </si>
  <si>
    <t>Benefícios Mensais e Diários</t>
  </si>
  <si>
    <t>Valor da passagem do transporte coletivo no município de prestação do serviço</t>
  </si>
  <si>
    <t>Quantidade de passagens por dia por empregado</t>
  </si>
  <si>
    <t>Quantidade de dias do mês de recebimento de passagens</t>
  </si>
  <si>
    <r>
      <rPr>
        <b/>
        <sz val="10"/>
        <color rgb="FF000000"/>
        <rFont val="Calibri"/>
        <family val="2"/>
      </rPr>
      <t>Outros</t>
    </r>
    <r>
      <rPr>
        <sz val="10"/>
        <color rgb="FF000000"/>
        <rFont val="Calibri"/>
        <family val="2"/>
      </rPr>
      <t xml:space="preserve"> (Especificar)</t>
    </r>
  </si>
  <si>
    <t>Total do Submódulo 2.3</t>
  </si>
  <si>
    <t>QUADRO RESUMO - MÓDULO 2 - BENEFÍCIOS E ENCARGOS ANUAIS, MENSAIS E DIÁRIOS</t>
  </si>
  <si>
    <t>Módulo 2</t>
  </si>
  <si>
    <t>Encargos Previdenciários (GPS), Fundo de Garantia por Tempo de Serviço (FGTS), e Outras Contribuições</t>
  </si>
  <si>
    <t xml:space="preserve">Beneficios e Encargos Anuais, Mensais e Diários </t>
  </si>
  <si>
    <t>Valor</t>
  </si>
  <si>
    <t>COMPOSIÇÃO DA REMUNERAÇÃO - TOTAL DO MÓDULO 1</t>
  </si>
  <si>
    <t>BENEFÍCIOS E ENCARGOS ANUAIS, MENSAIS E DIÁRIOS - TOTAL DO MÓDULO 2</t>
  </si>
  <si>
    <t>MÓDULO 3 - PROVISÃO PARA RESCISÃO</t>
  </si>
  <si>
    <t>Descrição</t>
  </si>
  <si>
    <t xml:space="preserve">Incidência do Submódulo 2.2 sobre Aviso Prévio Trabalhado  </t>
  </si>
  <si>
    <t>Módulo 3:</t>
  </si>
  <si>
    <t>Submódulo 4.1 - Substituto nas Ausências Legais</t>
  </si>
  <si>
    <t>Custo Diário: BCCPA/30</t>
  </si>
  <si>
    <r>
      <rPr>
        <b/>
        <sz val="10"/>
        <color rgb="FF000000"/>
        <rFont val="Calibri"/>
        <family val="2"/>
      </rPr>
      <t>Substituto na cobertura de Férias</t>
    </r>
    <r>
      <rPr>
        <sz val="10"/>
        <color rgb="FF000000"/>
        <rFont val="Calibri"/>
        <family val="2"/>
        <charset val="1"/>
      </rPr>
      <t xml:space="preserve">   BCCPA/12</t>
    </r>
  </si>
  <si>
    <r>
      <rPr>
        <b/>
        <sz val="10"/>
        <color rgb="FF000000"/>
        <rFont val="Calibri"/>
        <family val="2"/>
      </rPr>
      <t>Substituto na cobertura de Ausência por Acidente de Trabalho</t>
    </r>
    <r>
      <rPr>
        <sz val="10"/>
        <color rgb="FF000000"/>
        <rFont val="Calibri"/>
        <family val="2"/>
        <charset val="1"/>
      </rPr>
      <t xml:space="preserve">  {[(BCCPA/30)x15dias]/12}x0,78%</t>
    </r>
  </si>
  <si>
    <r>
      <rPr>
        <b/>
        <sz val="10"/>
        <color rgb="FF000000"/>
        <rFont val="Calibri"/>
        <family val="2"/>
      </rPr>
      <t>Substituto na cobertura de Licença Paternidade</t>
    </r>
    <r>
      <rPr>
        <sz val="10"/>
        <color rgb="FF000000"/>
        <rFont val="Calibri"/>
        <family val="2"/>
        <charset val="1"/>
      </rPr>
      <t xml:space="preserve">  {[(BCCPA/30)x5dias]/12}x1,5%</t>
    </r>
  </si>
  <si>
    <t>Total do Submódulo 4.1</t>
  </si>
  <si>
    <t xml:space="preserve">Substituto na Intrajornada </t>
  </si>
  <si>
    <t xml:space="preserve">Total do Submodulo 4.2  </t>
  </si>
  <si>
    <t>QUADRO RESUMO - MÓDULO 4 - CUSTO DE REPOSIÇÃO DO PROFISSIONAL AUSENTE</t>
  </si>
  <si>
    <t>Módulo 4</t>
  </si>
  <si>
    <t xml:space="preserve">Substituto nas Ausências Legais </t>
  </si>
  <si>
    <t>CUSTO DE REPOSIÇÃO DO PROFISSIONAL AUSENTE - TOTAL DO MÓDULO 4</t>
  </si>
  <si>
    <t>MARCA / FABRICANTE</t>
  </si>
  <si>
    <t>UNIDADE</t>
  </si>
  <si>
    <t>Valor unitário</t>
  </si>
  <si>
    <t>Período de Amortização (meses)</t>
  </si>
  <si>
    <t>Custo mensal unitário</t>
  </si>
  <si>
    <t>* Item com preenchimento obrigatório do campo “Marca / Fabricante”.</t>
  </si>
  <si>
    <t>MÓDULO 5 - INSUMOS DIVERSOS</t>
  </si>
  <si>
    <t>Uniformes</t>
  </si>
  <si>
    <t>INSUMOS DIVERSOS - TOTAL DO MÓDULO 5</t>
  </si>
  <si>
    <t>MÓDULO 6 - CUSTOS INDIRETOS, LUCRO E TRIBUTOS</t>
  </si>
  <si>
    <r>
      <rPr>
        <b/>
        <sz val="10"/>
        <color rgb="FF000000"/>
        <rFont val="Calibri"/>
        <family val="2"/>
      </rPr>
      <t>BASE DE CÁLCULO DOS CUSTOS INDIRETOS</t>
    </r>
    <r>
      <rPr>
        <sz val="10"/>
        <color rgb="FF000000"/>
        <rFont val="Calibri"/>
        <family val="2"/>
      </rPr>
      <t xml:space="preserve">  =  Total do Módulo 1  (</t>
    </r>
    <r>
      <rPr>
        <i/>
        <sz val="10"/>
        <color rgb="FF000000"/>
        <rFont val="Calibri"/>
        <family val="2"/>
      </rPr>
      <t>Composição da  Remuneração)</t>
    </r>
    <r>
      <rPr>
        <sz val="10"/>
        <color rgb="FF000000"/>
        <rFont val="Calibri"/>
        <family val="2"/>
      </rPr>
      <t xml:space="preserve"> + Total do Módulo 2 (</t>
    </r>
    <r>
      <rPr>
        <i/>
        <sz val="10"/>
        <color rgb="FF000000"/>
        <rFont val="Calibri"/>
        <family val="2"/>
      </rPr>
      <t>Encargos e Benefícios Anuais, Mensais e Diários</t>
    </r>
    <r>
      <rPr>
        <sz val="10"/>
        <color rgb="FF000000"/>
        <rFont val="Calibri"/>
        <family val="2"/>
      </rPr>
      <t>) + Total do Módulo 3 (</t>
    </r>
    <r>
      <rPr>
        <i/>
        <sz val="10"/>
        <color rgb="FF000000"/>
        <rFont val="Calibri"/>
        <family val="2"/>
      </rPr>
      <t>Provisão para Rescisão</t>
    </r>
    <r>
      <rPr>
        <sz val="10"/>
        <color rgb="FF000000"/>
        <rFont val="Calibri"/>
        <family val="2"/>
      </rPr>
      <t>) + Total do Módulo 4 (</t>
    </r>
    <r>
      <rPr>
        <i/>
        <sz val="10"/>
        <color rgb="FF000000"/>
        <rFont val="Calibri"/>
        <family val="2"/>
      </rPr>
      <t>Custo de Reposição do Profissional Ausente</t>
    </r>
    <r>
      <rPr>
        <sz val="10"/>
        <color rgb="FF000000"/>
        <rFont val="Calibri"/>
        <family val="2"/>
      </rPr>
      <t>) + Total do Módulo 5 (</t>
    </r>
    <r>
      <rPr>
        <i/>
        <sz val="10"/>
        <color rgb="FF000000"/>
        <rFont val="Calibri"/>
        <family val="2"/>
      </rPr>
      <t>Insumos Diversos</t>
    </r>
    <r>
      <rPr>
        <sz val="10"/>
        <color rgb="FF000000"/>
        <rFont val="Calibri"/>
        <family val="2"/>
      </rPr>
      <t>)</t>
    </r>
  </si>
  <si>
    <r>
      <rPr>
        <b/>
        <sz val="10"/>
        <color rgb="FF000000"/>
        <rFont val="Calibri"/>
        <family val="2"/>
      </rPr>
      <t>BASE DE CÁLCULO DO LUCRO</t>
    </r>
    <r>
      <rPr>
        <sz val="10"/>
        <color rgb="FF000000"/>
        <rFont val="Calibri"/>
        <family val="2"/>
      </rPr>
      <t xml:space="preserve">  =  Total do Módulo 1  (</t>
    </r>
    <r>
      <rPr>
        <i/>
        <sz val="10"/>
        <color rgb="FF000000"/>
        <rFont val="Calibri"/>
        <family val="2"/>
      </rPr>
      <t>Composição da  Remuneração)</t>
    </r>
    <r>
      <rPr>
        <sz val="10"/>
        <color rgb="FF000000"/>
        <rFont val="Calibri"/>
        <family val="2"/>
      </rPr>
      <t xml:space="preserve"> + Total do Módulo 2 (</t>
    </r>
    <r>
      <rPr>
        <i/>
        <sz val="10"/>
        <color rgb="FF000000"/>
        <rFont val="Calibri"/>
        <family val="2"/>
      </rPr>
      <t>Encargos e Benefícios Anuais, Mensais e Diários</t>
    </r>
    <r>
      <rPr>
        <sz val="10"/>
        <color rgb="FF000000"/>
        <rFont val="Calibri"/>
        <family val="2"/>
      </rPr>
      <t>) + Total do Módulo 3 (</t>
    </r>
    <r>
      <rPr>
        <i/>
        <sz val="10"/>
        <color rgb="FF000000"/>
        <rFont val="Calibri"/>
        <family val="2"/>
      </rPr>
      <t>Provisão para Rescisão</t>
    </r>
    <r>
      <rPr>
        <sz val="10"/>
        <color rgb="FF000000"/>
        <rFont val="Calibri"/>
        <family val="2"/>
      </rPr>
      <t>) + Total do Módulo 4 (</t>
    </r>
    <r>
      <rPr>
        <i/>
        <sz val="10"/>
        <color rgb="FF000000"/>
        <rFont val="Calibri"/>
        <family val="2"/>
      </rPr>
      <t>Custo de Reposição do Profissional Ausente</t>
    </r>
    <r>
      <rPr>
        <sz val="10"/>
        <color rgb="FF000000"/>
        <rFont val="Calibri"/>
        <family val="2"/>
      </rPr>
      <t>) + Total do Módulo 5 (</t>
    </r>
    <r>
      <rPr>
        <i/>
        <sz val="10"/>
        <color rgb="FF000000"/>
        <rFont val="Calibri"/>
        <family val="2"/>
      </rPr>
      <t>Insumos Diversos</t>
    </r>
    <r>
      <rPr>
        <sz val="10"/>
        <color rgb="FF000000"/>
        <rFont val="Calibri"/>
        <family val="2"/>
      </rPr>
      <t>) + Custos Indiretos</t>
    </r>
  </si>
  <si>
    <r>
      <rPr>
        <b/>
        <sz val="10"/>
        <color rgb="FF000000"/>
        <rFont val="Calibri"/>
        <family val="2"/>
      </rPr>
      <t>BASE DE CÁLCULO DOS TRIBUTOS</t>
    </r>
    <r>
      <rPr>
        <sz val="10"/>
        <color rgb="FF000000"/>
        <rFont val="Calibri"/>
        <family val="2"/>
      </rPr>
      <t xml:space="preserve">  =  Total do Módulo 1  (</t>
    </r>
    <r>
      <rPr>
        <i/>
        <sz val="10"/>
        <color rgb="FF000000"/>
        <rFont val="Calibri"/>
        <family val="2"/>
      </rPr>
      <t>Composição da  Remuneração)</t>
    </r>
    <r>
      <rPr>
        <sz val="10"/>
        <color rgb="FF000000"/>
        <rFont val="Calibri"/>
        <family val="2"/>
      </rPr>
      <t xml:space="preserve"> + Total do Módulo 2 (</t>
    </r>
    <r>
      <rPr>
        <i/>
        <sz val="10"/>
        <color rgb="FF000000"/>
        <rFont val="Calibri"/>
        <family val="2"/>
      </rPr>
      <t>Encargos e Benefícios Anuais, Mensais e Diários</t>
    </r>
    <r>
      <rPr>
        <sz val="10"/>
        <color rgb="FF000000"/>
        <rFont val="Calibri"/>
        <family val="2"/>
      </rPr>
      <t>) + Total do Módulo 3 (</t>
    </r>
    <r>
      <rPr>
        <i/>
        <sz val="10"/>
        <color rgb="FF000000"/>
        <rFont val="Calibri"/>
        <family val="2"/>
      </rPr>
      <t>Provisão para Rescisão</t>
    </r>
    <r>
      <rPr>
        <sz val="10"/>
        <color rgb="FF000000"/>
        <rFont val="Calibri"/>
        <family val="2"/>
      </rPr>
      <t>) + Total do Módulo 4 (</t>
    </r>
    <r>
      <rPr>
        <i/>
        <sz val="10"/>
        <color rgb="FF000000"/>
        <rFont val="Calibri"/>
        <family val="2"/>
      </rPr>
      <t>Custo de Reposição do Profissional Ausente</t>
    </r>
    <r>
      <rPr>
        <sz val="10"/>
        <color rgb="FF000000"/>
        <rFont val="Calibri"/>
        <family val="2"/>
      </rPr>
      <t>) + Total do Módulo 5 (</t>
    </r>
    <r>
      <rPr>
        <i/>
        <sz val="10"/>
        <color rgb="FF000000"/>
        <rFont val="Calibri"/>
        <family val="2"/>
      </rPr>
      <t>Insumos Diversos</t>
    </r>
    <r>
      <rPr>
        <sz val="10"/>
        <color rgb="FF000000"/>
        <rFont val="Calibri"/>
        <family val="2"/>
      </rPr>
      <t>) + Custos Indiretos + Lucro</t>
    </r>
  </si>
  <si>
    <t>COFINS</t>
  </si>
  <si>
    <t>ISS</t>
  </si>
  <si>
    <t>C.1</t>
  </si>
  <si>
    <t>C.2</t>
  </si>
  <si>
    <t>C.3</t>
  </si>
  <si>
    <t xml:space="preserve">Tributos Federais </t>
  </si>
  <si>
    <t>Tributos Estaduais (especificar)</t>
  </si>
  <si>
    <t>Tributos Municipais</t>
  </si>
  <si>
    <t>---------</t>
  </si>
  <si>
    <t>CUSTOS INDIRETOS, LUCRO E TRIBUTOS - TOTAL DO MÓDULO 6</t>
  </si>
  <si>
    <t>Custos Indiretos, Lucro e Tributos por Posto.</t>
  </si>
  <si>
    <t>Cálculo do Tributo:</t>
  </si>
  <si>
    <t>x Alíquota do Tributo</t>
  </si>
  <si>
    <t xml:space="preserve">Módulo 2 - Encargos e Beneficios Anuais , Mensais e Diários </t>
  </si>
  <si>
    <t>Encargos Previdenciários (GPS), Fundo de Garantia por Tempo de Serviço (FGTS) e outras Contribuições                                                                                          BASE DE CÁLCULO = MÓDULO 1 (Total da Remuneração das Verbas Salariais) +  SUBMÓDULO 2.1</t>
  </si>
  <si>
    <r>
      <rPr>
        <b/>
        <sz val="10"/>
        <color rgb="FF000000"/>
        <rFont val="Calibri"/>
        <family val="2"/>
      </rPr>
      <t xml:space="preserve">Aviso Prévio Indenizado  </t>
    </r>
    <r>
      <rPr>
        <sz val="10"/>
        <color rgb="FF000000"/>
        <rFont val="Calibri"/>
        <family val="2"/>
        <charset val="1"/>
      </rPr>
      <t xml:space="preserve"> [Rem/12 + 13º/12 + Férias/12 + (1/3 x Férias)/12] x (30/30=1) x 5%rotatividade</t>
    </r>
  </si>
  <si>
    <r>
      <rPr>
        <b/>
        <sz val="10"/>
        <color rgb="FF000000"/>
        <rFont val="Calibri"/>
        <family val="2"/>
      </rPr>
      <t>Multa do FGTS sobre Aviso Prévio Indenizado</t>
    </r>
    <r>
      <rPr>
        <sz val="10"/>
        <color rgb="FF000000"/>
        <rFont val="Calibri"/>
        <family val="2"/>
        <charset val="1"/>
      </rPr>
      <t xml:space="preserve">  [40% + 8% x (Rem + 13º + Férias + 1/3Férias)] x 5%rotatividade</t>
    </r>
  </si>
  <si>
    <r>
      <rPr>
        <b/>
        <sz val="10"/>
        <color rgb="FF000000"/>
        <rFont val="Calibri"/>
        <family val="2"/>
      </rPr>
      <t>Aviso Prévio Trabalhado</t>
    </r>
    <r>
      <rPr>
        <sz val="10"/>
        <color rgb="FF000000"/>
        <rFont val="Calibri"/>
        <family val="2"/>
        <charset val="1"/>
      </rPr>
      <t xml:space="preserve">  [(Rem/30)x7]/12x100% empregados no final do contrato</t>
    </r>
  </si>
  <si>
    <r>
      <rPr>
        <b/>
        <sz val="10"/>
        <color rgb="FF000000"/>
        <rFont val="Calibri"/>
        <family val="2"/>
      </rPr>
      <t>Multa FGTS sobre Aviso Prévio Trabalhado</t>
    </r>
    <r>
      <rPr>
        <sz val="10"/>
        <color rgb="FF000000"/>
        <rFont val="Calibri"/>
        <family val="2"/>
        <charset val="1"/>
      </rPr>
      <t xml:space="preserve">   [40% + 8% x (Rem + 13º + Férias + 1/3Férias)] x 100% empregados</t>
    </r>
  </si>
  <si>
    <t>Os itens que comtemplam o Módulo 4 se referem ao custo dos dias trabalhados pelo repositor/substituto quando o empregado alocado na prestação do serviço estiver ausente, conforme as previsões estabelecidas na legislação.</t>
  </si>
  <si>
    <t>Substituto na cobertuta de Intervalo para Repouso ou Alimentação</t>
  </si>
  <si>
    <t>Tabela do SIMPLES</t>
  </si>
  <si>
    <t>Tributo</t>
  </si>
  <si>
    <t>Alíquota</t>
  </si>
  <si>
    <t>CPP</t>
  </si>
  <si>
    <t>Regime de Tributação: (1)Real (2)Presumido (3 e 4)Simples Nacional</t>
  </si>
  <si>
    <t>QUADRO RESUMO DO VALOR MENSAL DOS SERVIÇOS</t>
  </si>
  <si>
    <t>TIPO DE SERVIÇO - ESCALA DE TRABALHO</t>
  </si>
  <si>
    <t>QUANTIDADE DE  POSTOS</t>
  </si>
  <si>
    <t>I</t>
  </si>
  <si>
    <t>II</t>
  </si>
  <si>
    <t>IDENTIFICAÇÃO DO SERVIÇO</t>
  </si>
  <si>
    <t>Tipo de Serviço</t>
  </si>
  <si>
    <t>Unidade de Medida</t>
  </si>
  <si>
    <t>Quantidade Total a Contratar</t>
  </si>
  <si>
    <t>Posto</t>
  </si>
  <si>
    <t>QUADRO DEMONSTRATIVO - VALOR GLOBAL DA PROPOSTA</t>
  </si>
  <si>
    <t>Valor Proposto por Unidade de Medida</t>
  </si>
  <si>
    <t>Valor Mensal do Serviço</t>
  </si>
  <si>
    <t>Número de Meses do Contrato</t>
  </si>
  <si>
    <t>1. Estou CIENTE e de ACORDO com as condições previstas no Termo de Referência.</t>
  </si>
  <si>
    <t>Dados da Empresa:</t>
  </si>
  <si>
    <t>MÃO DE OBRA VINCULADA À EXECUÇÃO CONTRATUAL</t>
  </si>
  <si>
    <t>MÃO DE OBRA</t>
  </si>
  <si>
    <t>Dados complementares para composição dos custos referente à mão de obra</t>
  </si>
  <si>
    <t>Deverá ser elaborado uma planilha para cada tipo de serviço.</t>
  </si>
  <si>
    <r>
      <rPr>
        <b/>
        <sz val="10"/>
        <color rgb="FF000000"/>
        <rFont val="Calibri"/>
        <family val="2"/>
        <scheme val="minor"/>
      </rPr>
      <t>13º (Décimo Terceiro) Salário</t>
    </r>
    <r>
      <rPr>
        <sz val="10"/>
        <color rgb="FF000000"/>
        <rFont val="Calibri"/>
        <family val="2"/>
        <scheme val="minor"/>
      </rPr>
      <t xml:space="preserve"> - Rem/12</t>
    </r>
  </si>
  <si>
    <t xml:space="preserve">Descrição </t>
  </si>
  <si>
    <t xml:space="preserve">MÓDULO 4 - CUSTO DE REPOSIÇÃO DO PROFISSIONAL AUSENTE </t>
  </si>
  <si>
    <t>O Módulo 1 refere-se ao valor mensal devido ao empregado pela prestação do serviço.</t>
  </si>
  <si>
    <t>PROVISÃO PARA RESCISÃO - TOTAL DO MÓDULO 3</t>
  </si>
  <si>
    <t>Módulo 2                     Sem  VA e VT:</t>
  </si>
  <si>
    <t>VALOR MENSAL DO POSTO (R$)</t>
  </si>
  <si>
    <t>Participação do empregado em percentual do salário-base</t>
  </si>
  <si>
    <r>
      <rPr>
        <b/>
        <sz val="10"/>
        <color rgb="FF000000"/>
        <rFont val="Calibri"/>
        <family val="2"/>
      </rPr>
      <t>Substituto na cobertura de Ausências Legais</t>
    </r>
    <r>
      <rPr>
        <sz val="10"/>
        <color rgb="FF000000"/>
        <rFont val="Calibri"/>
        <family val="2"/>
        <charset val="1"/>
      </rPr>
      <t xml:space="preserve">   [(BCCPA/30)x1dia]/12</t>
    </r>
  </si>
  <si>
    <r>
      <rPr>
        <b/>
        <sz val="10"/>
        <rFont val="Calibri"/>
        <family val="2"/>
      </rPr>
      <t>Substituto na cobertuta de Ausência por Doença</t>
    </r>
    <r>
      <rPr>
        <sz val="10"/>
        <rFont val="Calibri"/>
        <family val="2"/>
      </rPr>
      <t xml:space="preserve">  [(BCCPA/30)x5dias])/12</t>
    </r>
  </si>
  <si>
    <t>Quantidade por Empregado</t>
  </si>
  <si>
    <t>QUADRO RESUMO DO CUSTO POR EMPREGADO</t>
  </si>
  <si>
    <t>MÃO DE OBRA VINCULADA À EXECUÇÃO CONTRATUAL (valor por empregado)</t>
  </si>
  <si>
    <t>Valor total mensal por Empregado</t>
  </si>
  <si>
    <t>VALOR MENSAL DOS SERVIÇOS (I + II)</t>
  </si>
  <si>
    <t>Pesquisa de Preço*</t>
  </si>
  <si>
    <r>
      <t xml:space="preserve">PLANILHA DA ADMINISTRAÇÃO - IFFAR </t>
    </r>
    <r>
      <rPr>
        <b/>
        <i/>
        <sz val="10"/>
        <color rgb="FFFF0000"/>
        <rFont val="Calibri"/>
        <family val="2"/>
      </rPr>
      <t>CAMPUS</t>
    </r>
    <r>
      <rPr>
        <b/>
        <sz val="10"/>
        <color rgb="FFFF0000"/>
        <rFont val="Calibri"/>
        <family val="2"/>
        <charset val="1"/>
      </rPr>
      <t xml:space="preserve"> ALEGRETE</t>
    </r>
  </si>
  <si>
    <t>Alegrete/RS</t>
  </si>
  <si>
    <t>Tipo de serviço: Manutenção de Edificações</t>
  </si>
  <si>
    <t>Salário Normativo da Categoria Profissional  - 44hs/semanais</t>
  </si>
  <si>
    <t xml:space="preserve">C  </t>
  </si>
  <si>
    <t>Base de Cálculo</t>
  </si>
  <si>
    <t>Salário Mínimo Nacional</t>
  </si>
  <si>
    <r>
      <rPr>
        <b/>
        <sz val="10"/>
        <color rgb="FF000000"/>
        <rFont val="Calibri"/>
        <family val="2"/>
        <scheme val="minor"/>
      </rPr>
      <t>Adicional de Insalubridade</t>
    </r>
    <r>
      <rPr>
        <sz val="10"/>
        <color rgb="FF000000"/>
        <rFont val="Calibri"/>
        <family val="2"/>
        <scheme val="minor"/>
      </rPr>
      <t xml:space="preserve"> (Através de Laudo Técnico)</t>
    </r>
  </si>
  <si>
    <t xml:space="preserve">BCCPA - Base de cálculo para o custo de Reposição do Profissional Ausente (substituto): Módulo 1 (Total da Remuneração) + Módulo 2 + Módulo 3 </t>
  </si>
  <si>
    <t>Módulo 1  Remuneração:</t>
  </si>
  <si>
    <r>
      <rPr>
        <b/>
        <sz val="10"/>
        <color rgb="FF000000"/>
        <rFont val="Calibri"/>
        <family val="2"/>
      </rPr>
      <t>Substituto na cobertura de Afastamento Maternidade</t>
    </r>
    <r>
      <rPr>
        <sz val="10"/>
        <color rgb="FF000000"/>
        <rFont val="Calibri"/>
        <family val="2"/>
        <charset val="1"/>
      </rPr>
      <t xml:space="preserve"> {[(Mód.1+Mód.1/3)/12+(sub.2.2+sub.2.3-VA-VT+Mód.3)]x(4/12)}x2%</t>
    </r>
  </si>
  <si>
    <t>Casaco de abrigo com gramatura mínima de 274gr/m.l, confeccionado em seletel, com composição 100% poliéster</t>
  </si>
  <si>
    <t>Bota de segurança, em couro curtido. Biqueira de aço. Cor preta. Espessura 18 linhas. Fechamento em elástico lateral. Palmilha couro. Costurada. Antibacteriano e anti-fungo. Solado poliuretano (PU).</t>
  </si>
  <si>
    <t>Par</t>
  </si>
  <si>
    <t>Calça: em brim pesado 100% algodão, gramatura 260 g/m , confeccionada com 4 bolsos (2 na frente e 2 atrás), elástico na cintura e cadarço para ajuste</t>
  </si>
  <si>
    <t>Camiseta De Malha, Em Algodão 100% E Gramatura De 210g/m2 Com Manga Longa, Decote Redondo, Com Ribana, Punho Nas Mangas.</t>
  </si>
  <si>
    <t>Camiseta De Malha, Em Algodão 100% E Gramatura De 210g/m2 Com Manga Curta, Decote Redondo, Com Ribana.</t>
  </si>
  <si>
    <t>Jaqueta Impermeável. Proteção contra vento, chuva, umidade e frio. Fitas refletivas na frente e costas para a segurança em atividades. Fabricado com um tecido especial que não deixa a água da chuva entrar, mas permite a transpiração do corpo. Tecido  leve,costuras seladas</t>
  </si>
  <si>
    <t>Capa de chuva em pvc na cor amarela confeccionada em tecido sintético plastificado com PVC (suporte têxtil sintético revestido numa das faces com impregnação de PVC), com mangas, com capuz para proteção da cabeça acoplado na capa, fechamento frontal com botões de pressão, inteiramente costurada por meio de soldagem eletrônica</t>
  </si>
  <si>
    <t>ANEXO XI-C- UNIFORMES</t>
  </si>
  <si>
    <t>ANEXO XI-C- EQUIPAMENTOS DE SEGURANÇA</t>
  </si>
  <si>
    <t>Cinto Paraquedista Abdominal Confeccionado em fita de poliéster; 02 meia-argolas para posicionamento, na cintura; 01 meia-argola com ponto de conexão dorsal; 05 fivelas duplas, para ajuste, nas pernas, na cintura e nos ombros; 02 laços frontais para ancoragem; Ajuste peitoral; Almofada para proteção lombar. Talabarte Confeccionado em fita de poliéster; 02 conectores dupla trava com abertura de 55mm; 01 absorvedor de energia com conector olhal dupla trava com abertura de 18mm</t>
  </si>
  <si>
    <t>Luvas alta tensão pico 20000V (classe 2) CA 29773 - de borracha natural (látex), para proteger a mão, o punho e a parte do antebraço do usuário, permitindo completa independência de movimento dos dedos. A Classe 2 indica que a Luva suporta uma tensão de teste de 20.000V e deve ser utilizada para tensão máxima para uso de 17.000 volts</t>
  </si>
  <si>
    <t>Luvas vaqueta de cobertura para luvas de tensão. Confecção: mão em vaqueta integral, espessura 09/11 linhas, punho de raspa, espessura 12/15 linhas, curtidos ao cromo, com fita para reforço da costura do polegar 1° dedo com a palma. Tira de ajuste com fivela no dorso da mão em vaqueta; protetor de artéria em forma de meia lua na face palmar do pulso em vaqueta; Costurada com linha de nylon de alta resistência à tração e/ou linha de algodão resistente ao calor, tendo em média 30 a 40 pontos por decímetro</t>
  </si>
  <si>
    <t>Luvas Baixa Tensão Trabalho 500v Pico 2500v (classe 00) CA 2178 - de borracha natural (látex), desenvolvida com o intuito de proteger a mão, o punho e a parte do antebraço do usuário, permitindo completa independência de movimento dos dedos. Permite trabalho tensão 500V e pico 2500V</t>
  </si>
  <si>
    <t>Luva tátil de helanca banhada em PU - CA 29014. Luva confeccionada em nylon, recoberta com banho de poliuretano na palma, face palmar dos dedos e ponta dos dedos. Permite o manuseio de peças úmidas.</t>
  </si>
  <si>
    <t>Luvas banhadas com látex natural - CA 34860. Luva de segurança de algodão, banhada em látex, palma antiderrapante corrugada e banho parcial no dorso, punho em malha com elástico. Possui resistência mecânica e aderência.</t>
  </si>
  <si>
    <t>C.A. 29.637 - Capacete de segurança  com aba frontal, com carneira e jugular, com catraca de ajuste. Moldado em polietileno de alta densidade. Com duas fendas laterais para acessórios (slots) que podem acomodar protetores auditivos do tipo abafador. Suspensão confeccionada com três tiras (seis pontos de fixação respectivamente) de tecido de poliéster e carneira de polietileno de alta densidade</t>
  </si>
  <si>
    <t>Óculos Incolor Anti embaçante - CA 15684. Com filtro 99,9% de radiação UV em policarbonato. Óculos de segurança, constituídos de um arco de material plástico com canaleta e fendas nas extremidades utilizadas para o encaixe de um visor de policarbonato incolor. Com hastes e semi-hastes que permitem o ajuste de tamanho.</t>
  </si>
  <si>
    <t>Protetor auricular tipo fone, CA 14235, nível de ruído 21db, altura ajustável, corpo das conchas de PVC almofadas de espuma em suas laterais e em seu interior, possui uma haste de metal dobrável e almofadada.</t>
  </si>
  <si>
    <t>Protetor solar, formulação oil free, proporcionando maior conforto na utilização. Hipoalergênico, resistente à água e possui proteção: UVB – FPS 30 e UVA, frasco de 120ml</t>
  </si>
  <si>
    <t>Equipamentos de Segurança</t>
  </si>
  <si>
    <t>CBO:  5143-25</t>
  </si>
  <si>
    <t>TRABALHADOR DA MANUTENÇÃO DE EDIFICAÇÕES - 44hs</t>
  </si>
  <si>
    <t>Valor Total por Empregado - TRABALHADOR DA MANUTENÇAO DE EDIFICAÇÕES 44hs semanais</t>
  </si>
  <si>
    <t>VALOR TOTAL PARA 03 POSTOS - TRABALHADOR DA MANUTENÇÃO DE EDIFICAÇÕES - 44hs semanais</t>
  </si>
  <si>
    <t xml:space="preserve">Valor do Prêmio de Assiduidade / Auxílio-Alimentação </t>
  </si>
  <si>
    <t>Percentual de participação do empregado sobre o Prêmio de Assiduidade / Auxílio-alimentação</t>
  </si>
  <si>
    <t>Outros (especificar)</t>
  </si>
  <si>
    <t>23243.000789/2021-84</t>
  </si>
  <si>
    <t>03/2021</t>
  </si>
  <si>
    <t>10.662.072/0004-09</t>
  </si>
  <si>
    <t>VALOR TOTAL DO SERVIÇO MENSAL (R$)</t>
  </si>
  <si>
    <t>Valor Unitário do Serviço
(Valor Mensal do Posto)</t>
  </si>
  <si>
    <r>
      <t>Quantidde</t>
    </r>
    <r>
      <rPr>
        <sz val="10"/>
        <rFont val="Calibri"/>
        <family val="2"/>
        <scheme val="minor"/>
      </rPr>
      <t xml:space="preserve">
(Quantidade de Postos x Tempo do Contrato)</t>
    </r>
  </si>
  <si>
    <r>
      <t xml:space="preserve">Valor Total dos Serviços
</t>
    </r>
    <r>
      <rPr>
        <sz val="10"/>
        <rFont val="Calibri"/>
        <family val="2"/>
        <scheme val="minor"/>
      </rPr>
      <t>(Valor Unitário x Quantidade)</t>
    </r>
  </si>
  <si>
    <t>Valor Global da Proposta (Valor Unitário do Serviço x Quantidade</t>
  </si>
  <si>
    <r>
      <rPr>
        <b/>
        <u/>
        <sz val="10"/>
        <color rgb="FF000000"/>
        <rFont val="Calibri"/>
        <family val="2"/>
      </rPr>
      <t xml:space="preserve">  Base de Cálculo para os Tributos  
</t>
    </r>
    <r>
      <rPr>
        <b/>
        <sz val="10"/>
        <color rgb="FF000000"/>
        <rFont val="Calibri"/>
        <family val="2"/>
      </rPr>
      <t>1- (Total de Tributos em % dividido por 100)</t>
    </r>
  </si>
  <si>
    <t>Tipo de serviço: Eletricista de Instalação</t>
  </si>
  <si>
    <t>ELETRICISTA DE INSTALAÇÃO - 44hs</t>
  </si>
  <si>
    <t>Eletricista de Instalação - 44hs</t>
  </si>
  <si>
    <t>CBO:  7156-15</t>
  </si>
  <si>
    <t>Valor Total por Empregado - ELETRICISTA DE INSTALAÇÃO 44hs semanais</t>
  </si>
  <si>
    <t>VALOR TOTAL PARA 01 POSTO - ELETRICISTA DE INSTALAÇÃO 44hs semanais</t>
  </si>
  <si>
    <t>Postos de Trabalho: Trabalhador da Manutenção de Edificações e Eletricista de Instalação</t>
  </si>
  <si>
    <t>13º (Décimo Terceiro) Salário e Adicional de Férias</t>
  </si>
  <si>
    <r>
      <rPr>
        <b/>
        <sz val="10"/>
        <color rgb="FF000000"/>
        <rFont val="Calibri"/>
        <family val="2"/>
        <scheme val="minor"/>
      </rPr>
      <t>Adicional de Férias</t>
    </r>
    <r>
      <rPr>
        <sz val="10"/>
        <color rgb="FF000000"/>
        <rFont val="Calibri"/>
        <family val="2"/>
        <scheme val="minor"/>
      </rPr>
      <t xml:space="preserve"> - [(Rem/3)/12]</t>
    </r>
  </si>
  <si>
    <t>Como a Planilha de Custos é calculada mensalmente, provisiona-se proporcionalmente 1/12 (um doze avos) dos valores referentes à gratificação natalina e adicional de férias</t>
  </si>
  <si>
    <t xml:space="preserve">13º (décimo terceiro) Salário e Adicional de Férias </t>
  </si>
  <si>
    <t>Nota 9</t>
  </si>
  <si>
    <t>CCT 2021/2022</t>
  </si>
  <si>
    <r>
      <t xml:space="preserve">Ano do Acordo, Convenção ou Sentença Normativa em Dissídio Coletivo
</t>
    </r>
    <r>
      <rPr>
        <b/>
        <sz val="10"/>
        <rFont val="Calibri"/>
        <family val="2"/>
      </rPr>
      <t>Registro MTE RS 002044/2021.</t>
    </r>
  </si>
  <si>
    <t>01.05.2022</t>
  </si>
  <si>
    <t>Trabalhador da Manutenção de Edificações - 44hs</t>
  </si>
  <si>
    <r>
      <rPr>
        <b/>
        <sz val="10"/>
        <color rgb="FF000000"/>
        <rFont val="Calibri"/>
        <family val="2"/>
      </rPr>
      <t xml:space="preserve">Prêmio Assiduidade / Auxílio Alimentação - </t>
    </r>
    <r>
      <rPr>
        <sz val="10"/>
        <color rgb="FF000000"/>
        <rFont val="Calibri"/>
        <family val="2"/>
      </rPr>
      <t>Cláusula Décima Sétima da CCT 2021/2022</t>
    </r>
    <r>
      <rPr>
        <b/>
        <sz val="10"/>
        <color rgb="FF000000"/>
        <rFont val="Calibri"/>
        <family val="2"/>
      </rPr>
      <t xml:space="preserve">                 </t>
    </r>
    <r>
      <rPr>
        <sz val="10"/>
        <color rgb="FF000000"/>
        <rFont val="Calibri"/>
        <family val="2"/>
      </rPr>
      <t>VA x (1-0,20)</t>
    </r>
  </si>
  <si>
    <r>
      <rPr>
        <b/>
        <sz val="10"/>
        <color rgb="FF000000"/>
        <rFont val="Calibri"/>
        <family val="2"/>
      </rPr>
      <t xml:space="preserve">Prêmio Assiduidade / Auxílio Alimentação - </t>
    </r>
    <r>
      <rPr>
        <sz val="10"/>
        <color rgb="FF000000"/>
        <rFont val="Calibri"/>
        <family val="2"/>
      </rPr>
      <t>Cláusula Décima Sétima da CCT 2021/2022</t>
    </r>
    <r>
      <rPr>
        <b/>
        <sz val="10"/>
        <color rgb="FF000000"/>
        <rFont val="Calibri"/>
        <family val="2"/>
      </rPr>
      <t xml:space="preserve">                      </t>
    </r>
    <r>
      <rPr>
        <sz val="10"/>
        <color rgb="FF000000"/>
        <rFont val="Calibri"/>
        <family val="2"/>
      </rPr>
      <t>VA x (1-0,20)</t>
    </r>
  </si>
  <si>
    <t>Apoio Administrativo - Trabalhador da Manutenção de Edificações - 44hs semanais - ALEGRETE</t>
  </si>
  <si>
    <r>
      <rPr>
        <b/>
        <sz val="10"/>
        <color rgb="FF000000"/>
        <rFont val="Calibri"/>
        <family val="2"/>
        <scheme val="minor"/>
      </rPr>
      <t>Salário Base</t>
    </r>
    <r>
      <rPr>
        <sz val="10"/>
        <color rgb="FF000000"/>
        <rFont val="Calibri"/>
        <family val="2"/>
        <scheme val="minor"/>
      </rPr>
      <t xml:space="preserve"> - Jornada de Trabalho de 44hs semanais - Cláusula Terceira </t>
    </r>
    <r>
      <rPr>
        <b/>
        <sz val="10"/>
        <rFont val="Calibri"/>
        <family val="2"/>
        <scheme val="minor"/>
      </rPr>
      <t>(Categoria Oficial)</t>
    </r>
  </si>
  <si>
    <r>
      <rPr>
        <b/>
        <sz val="10"/>
        <color rgb="FF000000"/>
        <rFont val="Calibri"/>
        <family val="2"/>
      </rPr>
      <t xml:space="preserve">Transporte </t>
    </r>
    <r>
      <rPr>
        <sz val="10"/>
        <color rgb="FF000000"/>
        <rFont val="Calibri"/>
        <family val="2"/>
      </rPr>
      <t xml:space="preserve">     [(2xVTx22)x(3%xSB)]</t>
    </r>
  </si>
  <si>
    <t>Apoio Administrativo - Eletricista de Instalação - 44hs semanais - ALEGRETE</t>
  </si>
  <si>
    <r>
      <rPr>
        <b/>
        <sz val="10"/>
        <color rgb="FF000000"/>
        <rFont val="Calibri"/>
        <family val="2"/>
        <scheme val="minor"/>
      </rPr>
      <t>Salário Base</t>
    </r>
    <r>
      <rPr>
        <sz val="10"/>
        <color rgb="FF000000"/>
        <rFont val="Calibri"/>
        <family val="2"/>
        <scheme val="minor"/>
      </rPr>
      <t xml:space="preserve"> - Jornada de Trabalho de 44hs semanais - Cláusula Terceira</t>
    </r>
    <r>
      <rPr>
        <b/>
        <sz val="10"/>
        <rFont val="Calibri"/>
        <family val="2"/>
        <scheme val="minor"/>
      </rPr>
      <t xml:space="preserve"> (Categoria Oficial)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</si>
</sst>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8" formatCode="&quot;R$&quot;\ #,##0.00;[Red]\-&quot;R$&quot;\ #,##0.00"/>
    <numFmt numFmtId="44" formatCode="_-&quot;R$&quot;\ * #,##0.00_-;\-&quot;R$&quot;\ * #,##0.00_-;_-&quot;R$&quot;\ * &quot;-&quot;??_-;_-@_-"/>
    <numFmt numFmtId="43" formatCode="_-* #,##0.00_-;\-* #,##0.00_-;_-* &quot;-&quot;??_-;_-@_-"/>
    <numFmt numFmtId="164" formatCode="_-&quot;R$&quot;* #,##0.00_-;\-&quot;R$&quot;* #,##0.00_-;_-&quot;R$&quot;* &quot;-&quot;??_-;_-@_-"/>
    <numFmt numFmtId="165" formatCode="dddd&quot;, &quot;mmmm\ dd&quot;, &quot;yyyy"/>
    <numFmt numFmtId="166" formatCode="_(* #,##0.00_);_(* \(#,##0.00\);_(* \-??_);_(@_)"/>
    <numFmt numFmtId="167" formatCode="&quot;R$ &quot;#,##0.00_);&quot;(R$ &quot;#,##0.00\)"/>
    <numFmt numFmtId="168" formatCode="[$-416]General"/>
    <numFmt numFmtId="169" formatCode="[$-416]0%"/>
    <numFmt numFmtId="170" formatCode="#,##0.00&quot; &quot;;&quot; (&quot;#,##0.00&quot;)&quot;;&quot; -&quot;#&quot; &quot;;@&quot; &quot;"/>
    <numFmt numFmtId="171" formatCode="[$R$-416]&quot; &quot;#,##0.00;[Red]&quot;-&quot;[$R$-416]&quot; &quot;#,##0.00"/>
    <numFmt numFmtId="172" formatCode="&quot;R$&quot;\ #,##0.00"/>
    <numFmt numFmtId="173" formatCode="dd/mm/yy\ hh:mm"/>
    <numFmt numFmtId="174" formatCode="_(&quot;R$ &quot;* #,##0.00_);_(&quot;R$ &quot;* \(#,##0.00\);_(&quot;R$ &quot;* \-??_);_(@_)"/>
    <numFmt numFmtId="175" formatCode="&quot;R$&quot;\ #,##0"/>
    <numFmt numFmtId="176" formatCode="_-[$R$-416]\ * #,##0.00_-;\-[$R$-416]\ * #,##0.00_-;_-[$R$-416]\ * &quot;-&quot;??_-;_-@_-"/>
  </numFmts>
  <fonts count="61">
    <font>
      <sz val="11"/>
      <color rgb="FF000000"/>
      <name val="Calibri"/>
      <family val="2"/>
      <charset val="1"/>
    </font>
    <font>
      <b/>
      <sz val="8"/>
      <color rgb="FFFF0000"/>
      <name val="Tahoma"/>
      <family val="2"/>
      <charset val="1"/>
    </font>
    <font>
      <sz val="11"/>
      <color rgb="FF000000"/>
      <name val="Calibri"/>
      <family val="2"/>
      <charset val="1"/>
    </font>
    <font>
      <sz val="11"/>
      <color indexed="8"/>
      <name val="Calibri"/>
      <family val="2"/>
    </font>
    <font>
      <b/>
      <sz val="11"/>
      <color rgb="FF000000"/>
      <name val="Calibri"/>
      <family val="2"/>
    </font>
    <font>
      <b/>
      <sz val="12"/>
      <color rgb="FF000000"/>
      <name val="Calibri"/>
      <family val="2"/>
      <charset val="1"/>
    </font>
    <font>
      <b/>
      <sz val="12"/>
      <color rgb="FF000000"/>
      <name val="Calibri"/>
      <family val="2"/>
    </font>
    <font>
      <sz val="11"/>
      <color rgb="FF000000"/>
      <name val="Calibri"/>
      <family val="2"/>
    </font>
    <font>
      <b/>
      <sz val="10"/>
      <color rgb="FFC00000"/>
      <name val="Calibri"/>
      <family val="2"/>
      <charset val="1"/>
    </font>
    <font>
      <sz val="11"/>
      <name val="Calibri"/>
      <family val="2"/>
    </font>
    <font>
      <b/>
      <sz val="11"/>
      <name val="Calibri"/>
      <family val="2"/>
    </font>
    <font>
      <sz val="11"/>
      <color rgb="FF000000"/>
      <name val="Arial1"/>
    </font>
    <font>
      <b/>
      <i/>
      <sz val="16"/>
      <color rgb="FF000000"/>
      <name val="Arial1"/>
    </font>
    <font>
      <b/>
      <i/>
      <u/>
      <sz val="11"/>
      <color rgb="FF000000"/>
      <name val="Arial1"/>
    </font>
    <font>
      <b/>
      <sz val="10"/>
      <color rgb="FFFF0000"/>
      <name val="Calibri"/>
      <family val="2"/>
    </font>
    <font>
      <sz val="10"/>
      <color rgb="FF000000"/>
      <name val="Calibri"/>
      <family val="2"/>
      <charset val="1"/>
    </font>
    <font>
      <b/>
      <sz val="10"/>
      <color rgb="FF000000"/>
      <name val="Calibri"/>
      <family val="2"/>
      <charset val="1"/>
    </font>
    <font>
      <sz val="10"/>
      <color rgb="FFFF0000"/>
      <name val="Calibri"/>
      <family val="2"/>
      <charset val="1"/>
    </font>
    <font>
      <b/>
      <sz val="10"/>
      <color rgb="FFFF0000"/>
      <name val="Calibri"/>
      <family val="2"/>
      <charset val="1"/>
    </font>
    <font>
      <b/>
      <sz val="10"/>
      <color rgb="FFC00000"/>
      <name val="Calibri"/>
      <family val="2"/>
    </font>
    <font>
      <b/>
      <sz val="10"/>
      <color rgb="FF000000"/>
      <name val="Calibri"/>
      <family val="2"/>
    </font>
    <font>
      <sz val="10"/>
      <color rgb="FF000000"/>
      <name val="Calibri"/>
      <family val="2"/>
      <scheme val="minor"/>
    </font>
    <font>
      <b/>
      <sz val="10"/>
      <color rgb="FF000000"/>
      <name val="Calibri"/>
      <family val="2"/>
      <scheme val="minor"/>
    </font>
    <font>
      <sz val="10"/>
      <color rgb="FFFF0000"/>
      <name val="Calibri"/>
      <family val="2"/>
      <scheme val="minor"/>
    </font>
    <font>
      <sz val="10"/>
      <name val="Calibri"/>
      <family val="2"/>
      <charset val="1"/>
    </font>
    <font>
      <sz val="10"/>
      <color rgb="FF000000"/>
      <name val="Calibri"/>
      <family val="2"/>
    </font>
    <font>
      <b/>
      <sz val="10"/>
      <color theme="1"/>
      <name val="Calibri"/>
      <family val="2"/>
    </font>
    <font>
      <sz val="10"/>
      <color theme="1"/>
      <name val="Calibri"/>
      <family val="2"/>
    </font>
    <font>
      <b/>
      <i/>
      <sz val="10"/>
      <color rgb="FF000000"/>
      <name val="Calibri"/>
      <family val="2"/>
    </font>
    <font>
      <sz val="10"/>
      <color theme="1"/>
      <name val="Calibri"/>
      <family val="2"/>
      <charset val="1"/>
    </font>
    <font>
      <b/>
      <sz val="10"/>
      <color theme="1"/>
      <name val="Arial"/>
      <family val="2"/>
    </font>
    <font>
      <b/>
      <sz val="10"/>
      <color rgb="FFFF0000"/>
      <name val="Arial"/>
      <family val="2"/>
    </font>
    <font>
      <sz val="10"/>
      <name val="Calibri"/>
      <family val="2"/>
    </font>
    <font>
      <b/>
      <sz val="10"/>
      <name val="Calibri"/>
      <family val="2"/>
    </font>
    <font>
      <b/>
      <sz val="10"/>
      <name val="Calibri"/>
      <family val="2"/>
      <charset val="1"/>
    </font>
    <font>
      <i/>
      <sz val="10"/>
      <color rgb="FF000000"/>
      <name val="Calibri"/>
      <family val="2"/>
      <scheme val="minor"/>
    </font>
    <font>
      <i/>
      <sz val="9"/>
      <color rgb="FF000000"/>
      <name val="Calibri"/>
      <family val="2"/>
      <scheme val="minor"/>
    </font>
    <font>
      <b/>
      <i/>
      <sz val="9"/>
      <color rgb="FF000000"/>
      <name val="Calibri"/>
      <family val="2"/>
    </font>
    <font>
      <i/>
      <sz val="9"/>
      <color rgb="FF000000"/>
      <name val="Calibri"/>
      <family val="2"/>
    </font>
    <font>
      <i/>
      <sz val="9"/>
      <name val="Calibri"/>
      <family val="2"/>
    </font>
    <font>
      <b/>
      <i/>
      <sz val="9"/>
      <color rgb="FF000000"/>
      <name val="Calibri"/>
      <family val="2"/>
      <scheme val="minor"/>
    </font>
    <font>
      <b/>
      <i/>
      <sz val="10"/>
      <color rgb="FF000000"/>
      <name val="Calibri"/>
      <family val="2"/>
      <scheme val="minor"/>
    </font>
    <font>
      <i/>
      <sz val="10"/>
      <color rgb="FF000000"/>
      <name val="Calibri"/>
      <family val="2"/>
    </font>
    <font>
      <b/>
      <sz val="12"/>
      <name val="Calibri"/>
      <family val="2"/>
    </font>
    <font>
      <i/>
      <sz val="11"/>
      <color rgb="FF000000"/>
      <name val="Calibri"/>
      <family val="2"/>
    </font>
    <font>
      <i/>
      <sz val="10.5"/>
      <name val="Calibri"/>
      <family val="2"/>
    </font>
    <font>
      <i/>
      <sz val="11"/>
      <name val="Calibri"/>
      <family val="2"/>
    </font>
    <font>
      <b/>
      <i/>
      <sz val="11"/>
      <name val="Calibri"/>
      <family val="2"/>
    </font>
    <font>
      <b/>
      <sz val="11"/>
      <name val="Calibri"/>
      <family val="2"/>
      <charset val="1"/>
    </font>
    <font>
      <b/>
      <sz val="10"/>
      <name val="Calibri"/>
      <family val="2"/>
      <scheme val="minor"/>
    </font>
    <font>
      <sz val="10"/>
      <name val="Calibri"/>
      <family val="2"/>
      <scheme val="minor"/>
    </font>
    <font>
      <b/>
      <sz val="9"/>
      <color indexed="81"/>
      <name val="Segoe UI"/>
      <family val="2"/>
    </font>
    <font>
      <b/>
      <i/>
      <sz val="10"/>
      <color rgb="FFFF0000"/>
      <name val="Calibri"/>
      <family val="2"/>
    </font>
    <font>
      <sz val="10"/>
      <color indexed="8"/>
      <name val="Calibri"/>
      <family val="2"/>
      <scheme val="minor"/>
    </font>
    <font>
      <sz val="9"/>
      <color indexed="81"/>
      <name val="Segoe UI"/>
      <family val="2"/>
    </font>
    <font>
      <b/>
      <sz val="12"/>
      <name val="Calibri"/>
      <family val="2"/>
      <charset val="1"/>
    </font>
    <font>
      <sz val="11"/>
      <color rgb="FF000000"/>
      <name val="Calibri"/>
      <family val="2"/>
      <scheme val="minor"/>
    </font>
    <font>
      <sz val="10"/>
      <color indexed="8"/>
      <name val="Arial"/>
      <family val="2"/>
    </font>
    <font>
      <sz val="10"/>
      <color theme="0" tint="-0.499984740745262"/>
      <name val="Arial"/>
      <family val="2"/>
    </font>
    <font>
      <b/>
      <u/>
      <sz val="10"/>
      <color rgb="FF000000"/>
      <name val="Calibri"/>
      <family val="2"/>
    </font>
    <font>
      <sz val="9"/>
      <color indexed="81"/>
      <name val="Segoe UI"/>
      <charset val="1"/>
    </font>
  </fonts>
  <fills count="2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rgb="FF808080"/>
      </patternFill>
    </fill>
    <fill>
      <patternFill patternType="solid">
        <fgColor theme="0" tint="-0.34998626667073579"/>
        <bgColor indexed="64"/>
      </patternFill>
    </fill>
    <fill>
      <patternFill patternType="solid">
        <fgColor theme="6" tint="0.79998168889431442"/>
        <bgColor rgb="FF808080"/>
      </patternFill>
    </fill>
    <fill>
      <patternFill patternType="solid">
        <fgColor theme="6" tint="0.79998168889431442"/>
        <bgColor rgb="FFBFBFBF"/>
      </patternFill>
    </fill>
    <fill>
      <patternFill patternType="solid">
        <fgColor theme="6" tint="0.79998168889431442"/>
        <bgColor rgb="FF969696"/>
      </patternFill>
    </fill>
    <fill>
      <patternFill patternType="solid">
        <fgColor theme="6" tint="0.79998168889431442"/>
        <bgColor indexed="64"/>
      </patternFill>
    </fill>
    <fill>
      <patternFill patternType="solid">
        <fgColor rgb="FF92D050"/>
        <bgColor indexed="64"/>
      </patternFill>
    </fill>
    <fill>
      <patternFill patternType="solid">
        <fgColor theme="0"/>
        <bgColor indexed="64"/>
      </patternFill>
    </fill>
    <fill>
      <patternFill patternType="solid">
        <fgColor theme="0" tint="-0.34998626667073579"/>
        <bgColor rgb="FF969696"/>
      </patternFill>
    </fill>
    <fill>
      <patternFill patternType="solid">
        <fgColor theme="0" tint="-0.249977111117893"/>
        <bgColor rgb="FF969696"/>
      </patternFill>
    </fill>
    <fill>
      <patternFill patternType="solid">
        <fgColor theme="0" tint="-0.14999847407452621"/>
        <bgColor indexed="64"/>
      </patternFill>
    </fill>
    <fill>
      <patternFill patternType="solid">
        <fgColor theme="0" tint="-0.14999847407452621"/>
        <bgColor rgb="FF808080"/>
      </patternFill>
    </fill>
    <fill>
      <patternFill patternType="solid">
        <fgColor theme="0" tint="-0.14999847407452621"/>
        <bgColor rgb="FF969696"/>
      </patternFill>
    </fill>
    <fill>
      <patternFill patternType="solid">
        <fgColor theme="0" tint="-0.249977111117893"/>
        <bgColor indexed="23"/>
      </patternFill>
    </fill>
    <fill>
      <patternFill patternType="solid">
        <fgColor theme="2" tint="-0.249977111117893"/>
        <bgColor indexed="64"/>
      </patternFill>
    </fill>
    <fill>
      <patternFill patternType="solid">
        <fgColor theme="2" tint="-9.9978637043366805E-2"/>
        <bgColor indexed="64"/>
      </patternFill>
    </fill>
    <fill>
      <patternFill patternType="solid">
        <fgColor theme="9"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bottom/>
      <diagonal/>
    </border>
    <border>
      <left/>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style="thin">
        <color indexed="64"/>
      </right>
      <top style="thin">
        <color indexed="64"/>
      </top>
      <bottom style="thin">
        <color indexed="64"/>
      </bottom>
      <diagonal/>
    </border>
    <border>
      <left style="medium">
        <color indexed="64"/>
      </left>
      <right/>
      <top style="thin">
        <color auto="1"/>
      </top>
      <bottom style="thin">
        <color auto="1"/>
      </bottom>
      <diagonal/>
    </border>
    <border>
      <left style="thin">
        <color indexed="64"/>
      </left>
      <right/>
      <top/>
      <bottom/>
      <diagonal/>
    </border>
    <border>
      <left style="thin">
        <color auto="1"/>
      </left>
      <right style="medium">
        <color indexed="64"/>
      </right>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style="thin">
        <color auto="1"/>
      </left>
      <right style="medium">
        <color auto="1"/>
      </right>
      <top/>
      <bottom style="thin">
        <color auto="1"/>
      </bottom>
      <diagonal/>
    </border>
    <border>
      <left style="thin">
        <color indexed="64"/>
      </left>
      <right/>
      <top/>
      <bottom style="thin">
        <color indexed="64"/>
      </bottom>
      <diagonal/>
    </border>
  </borders>
  <cellStyleXfs count="17">
    <xf numFmtId="0" fontId="0" fillId="0" borderId="0"/>
    <xf numFmtId="166" fontId="2" fillId="0" borderId="0" applyBorder="0" applyProtection="0"/>
    <xf numFmtId="0" fontId="2" fillId="0" borderId="0" applyBorder="0" applyProtection="0"/>
    <xf numFmtId="9" fontId="2" fillId="0" borderId="0" applyBorder="0" applyProtection="0"/>
    <xf numFmtId="0" fontId="3" fillId="0" borderId="0"/>
    <xf numFmtId="0" fontId="11" fillId="0" borderId="0"/>
    <xf numFmtId="170" fontId="7" fillId="0" borderId="0" applyBorder="0" applyProtection="0"/>
    <xf numFmtId="168" fontId="7" fillId="0" borderId="0" applyBorder="0" applyProtection="0"/>
    <xf numFmtId="168" fontId="7" fillId="0" borderId="0" applyBorder="0" applyProtection="0"/>
    <xf numFmtId="169" fontId="7" fillId="0" borderId="0" applyBorder="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168" fontId="7" fillId="0" borderId="0" applyBorder="0" applyProtection="0"/>
    <xf numFmtId="0" fontId="13" fillId="0" borderId="0" applyNumberFormat="0" applyBorder="0" applyProtection="0"/>
    <xf numFmtId="171" fontId="13" fillId="0" borderId="0" applyBorder="0" applyProtection="0"/>
    <xf numFmtId="0" fontId="3" fillId="0" borderId="0"/>
    <xf numFmtId="173" fontId="3" fillId="0" borderId="0" applyFill="0" applyBorder="0" applyAlignment="0" applyProtection="0"/>
  </cellStyleXfs>
  <cellXfs count="641">
    <xf numFmtId="0" fontId="0" fillId="0" borderId="0" xfId="0"/>
    <xf numFmtId="0" fontId="15" fillId="0" borderId="0" xfId="0" applyFont="1"/>
    <xf numFmtId="0" fontId="15" fillId="0" borderId="0" xfId="0" applyFont="1" applyAlignment="1" applyProtection="1">
      <protection locked="0"/>
    </xf>
    <xf numFmtId="0" fontId="15" fillId="0" borderId="0" xfId="0" applyFont="1" applyAlignment="1" applyProtection="1">
      <alignment horizontal="center"/>
      <protection locked="0"/>
    </xf>
    <xf numFmtId="10" fontId="15" fillId="0" borderId="0" xfId="3" applyNumberFormat="1" applyFont="1" applyBorder="1" applyAlignment="1" applyProtection="1">
      <protection locked="0"/>
    </xf>
    <xf numFmtId="0" fontId="16" fillId="0" borderId="13" xfId="0" applyFont="1" applyBorder="1" applyAlignment="1" applyProtection="1">
      <alignment horizontal="center" vertical="center"/>
    </xf>
    <xf numFmtId="0" fontId="15" fillId="0" borderId="0" xfId="0" applyFont="1" applyProtection="1">
      <protection locked="0"/>
    </xf>
    <xf numFmtId="8" fontId="15" fillId="0" borderId="0" xfId="0" applyNumberFormat="1" applyFont="1" applyProtection="1">
      <protection locked="0"/>
    </xf>
    <xf numFmtId="0" fontId="21" fillId="0" borderId="0" xfId="0" applyFont="1" applyProtection="1">
      <protection locked="0"/>
    </xf>
    <xf numFmtId="0" fontId="23" fillId="0" borderId="0" xfId="0" applyFont="1" applyProtection="1">
      <protection locked="0"/>
    </xf>
    <xf numFmtId="0" fontId="15" fillId="0" borderId="0" xfId="0" applyFont="1" applyFill="1" applyBorder="1" applyProtection="1">
      <protection locked="0"/>
    </xf>
    <xf numFmtId="0" fontId="16" fillId="0" borderId="0" xfId="0" applyFont="1" applyFill="1" applyBorder="1" applyAlignment="1" applyProtection="1">
      <alignment horizontal="center"/>
    </xf>
    <xf numFmtId="167" fontId="16" fillId="0" borderId="0" xfId="0" applyNumberFormat="1" applyFont="1" applyFill="1" applyBorder="1" applyAlignment="1" applyProtection="1">
      <alignment horizontal="distributed" vertical="center"/>
    </xf>
    <xf numFmtId="0" fontId="15" fillId="0" borderId="0" xfId="0" applyFont="1" applyFill="1" applyBorder="1"/>
    <xf numFmtId="0" fontId="21" fillId="0" borderId="0" xfId="0" applyFont="1" applyAlignment="1" applyProtection="1">
      <alignment vertical="center"/>
      <protection locked="0"/>
    </xf>
    <xf numFmtId="0" fontId="22" fillId="0" borderId="13" xfId="0" applyFont="1" applyFill="1" applyBorder="1" applyAlignment="1" applyProtection="1">
      <alignment horizontal="center" vertical="center"/>
    </xf>
    <xf numFmtId="0" fontId="21" fillId="0" borderId="0" xfId="0" applyFont="1" applyAlignment="1">
      <alignment vertical="center"/>
    </xf>
    <xf numFmtId="0" fontId="21" fillId="0" borderId="0" xfId="0" applyFont="1" applyFill="1" applyAlignment="1" applyProtection="1">
      <alignment vertical="center"/>
      <protection locked="0"/>
    </xf>
    <xf numFmtId="0" fontId="21" fillId="0" borderId="0" xfId="0" applyFont="1" applyFill="1" applyAlignment="1">
      <alignment vertical="center"/>
    </xf>
    <xf numFmtId="0" fontId="15" fillId="0" borderId="0" xfId="0" applyFont="1" applyFill="1" applyAlignment="1" applyProtection="1">
      <alignment vertical="center"/>
      <protection locked="0"/>
    </xf>
    <xf numFmtId="0" fontId="15" fillId="0" borderId="0" xfId="0" applyFont="1" applyFill="1" applyAlignment="1">
      <alignment vertical="center"/>
    </xf>
    <xf numFmtId="0" fontId="16" fillId="0" borderId="14" xfId="0" applyFont="1" applyFill="1" applyBorder="1" applyAlignment="1" applyProtection="1">
      <alignment horizontal="center"/>
    </xf>
    <xf numFmtId="0" fontId="25" fillId="0" borderId="0" xfId="0" applyFont="1" applyAlignment="1" applyProtection="1">
      <alignment vertical="center"/>
      <protection locked="0"/>
    </xf>
    <xf numFmtId="0" fontId="25" fillId="0" borderId="0" xfId="0" applyFont="1" applyAlignment="1">
      <alignment vertical="center"/>
    </xf>
    <xf numFmtId="43" fontId="25" fillId="0" borderId="0" xfId="0" applyNumberFormat="1" applyFont="1" applyAlignment="1">
      <alignment vertical="center"/>
    </xf>
    <xf numFmtId="43" fontId="25" fillId="0" borderId="0" xfId="0" applyNumberFormat="1" applyFont="1" applyAlignment="1" applyProtection="1">
      <alignment vertical="center"/>
      <protection locked="0"/>
    </xf>
    <xf numFmtId="0" fontId="15" fillId="0" borderId="0" xfId="0" applyFont="1" applyBorder="1"/>
    <xf numFmtId="0" fontId="15" fillId="0" borderId="0" xfId="0" applyFont="1" applyAlignment="1" applyProtection="1">
      <alignment vertical="center"/>
      <protection locked="0"/>
    </xf>
    <xf numFmtId="0" fontId="15" fillId="0" borderId="0" xfId="0" applyFont="1" applyAlignment="1">
      <alignment vertical="center"/>
    </xf>
    <xf numFmtId="0" fontId="15" fillId="0" borderId="0" xfId="0" applyFont="1" applyFill="1"/>
    <xf numFmtId="167" fontId="15" fillId="0" borderId="0" xfId="0" applyNumberFormat="1" applyFont="1" applyFill="1" applyProtection="1">
      <protection locked="0"/>
    </xf>
    <xf numFmtId="0" fontId="15" fillId="0" borderId="0" xfId="0" applyFont="1" applyFill="1" applyProtection="1">
      <protection locked="0"/>
    </xf>
    <xf numFmtId="0" fontId="25" fillId="0" borderId="0" xfId="0" applyFont="1" applyFill="1" applyProtection="1">
      <protection locked="0"/>
    </xf>
    <xf numFmtId="0" fontId="25" fillId="0" borderId="0" xfId="0" applyFont="1" applyFill="1"/>
    <xf numFmtId="0" fontId="30" fillId="0" borderId="0" xfId="0" applyFont="1" applyFill="1" applyBorder="1" applyAlignment="1" applyProtection="1">
      <alignment horizontal="center" vertical="center"/>
    </xf>
    <xf numFmtId="0" fontId="25" fillId="0" borderId="14" xfId="0" applyFont="1" applyFill="1" applyBorder="1" applyAlignment="1" applyProtection="1">
      <alignment horizontal="center"/>
    </xf>
    <xf numFmtId="0" fontId="20" fillId="0" borderId="0" xfId="0" applyFont="1" applyFill="1" applyBorder="1" applyAlignment="1">
      <alignment horizontal="center"/>
    </xf>
    <xf numFmtId="0" fontId="15" fillId="0" borderId="0" xfId="0" applyFont="1" applyFill="1" applyBorder="1" applyAlignment="1">
      <alignment horizontal="center"/>
    </xf>
    <xf numFmtId="0" fontId="15" fillId="0" borderId="0" xfId="0" applyFont="1" applyProtection="1"/>
    <xf numFmtId="0" fontId="20" fillId="0" borderId="13" xfId="0" applyFont="1" applyFill="1" applyBorder="1" applyAlignment="1" applyProtection="1">
      <alignment horizontal="center" vertical="center"/>
    </xf>
    <xf numFmtId="0" fontId="15" fillId="0" borderId="0" xfId="0" applyFont="1" applyFill="1" applyBorder="1" applyAlignment="1">
      <alignment vertical="center"/>
    </xf>
    <xf numFmtId="0" fontId="16" fillId="0" borderId="13"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167" fontId="16" fillId="5" borderId="29" xfId="0" applyNumberFormat="1" applyFont="1" applyFill="1" applyBorder="1" applyAlignment="1" applyProtection="1">
      <alignment vertical="center"/>
    </xf>
    <xf numFmtId="0" fontId="16" fillId="9" borderId="29" xfId="0" applyFont="1" applyFill="1" applyBorder="1" applyAlignment="1" applyProtection="1">
      <alignment vertical="center"/>
    </xf>
    <xf numFmtId="0" fontId="35" fillId="0" borderId="0" xfId="0" applyFont="1" applyFill="1" applyBorder="1" applyAlignment="1" applyProtection="1">
      <alignment horizontal="left" vertical="center" wrapText="1"/>
    </xf>
    <xf numFmtId="0" fontId="16" fillId="0" borderId="0" xfId="0" applyFont="1" applyFill="1" applyBorder="1" applyAlignment="1" applyProtection="1">
      <alignment horizontal="center" vertical="center" wrapText="1"/>
    </xf>
    <xf numFmtId="0" fontId="16" fillId="14" borderId="29" xfId="0" applyFont="1" applyFill="1" applyBorder="1" applyAlignment="1" applyProtection="1">
      <alignment horizontal="center" vertical="center"/>
    </xf>
    <xf numFmtId="0" fontId="16" fillId="2" borderId="29" xfId="0" applyFont="1" applyFill="1" applyBorder="1" applyAlignment="1" applyProtection="1">
      <alignment horizontal="center" vertical="center"/>
    </xf>
    <xf numFmtId="44" fontId="22" fillId="15" borderId="9" xfId="0" applyNumberFormat="1" applyFont="1" applyFill="1" applyBorder="1" applyAlignment="1">
      <alignment horizontal="right" vertical="center"/>
    </xf>
    <xf numFmtId="0" fontId="16" fillId="4" borderId="11" xfId="0" applyFont="1" applyFill="1" applyBorder="1" applyAlignment="1" applyProtection="1">
      <alignment horizontal="center" vertical="center"/>
    </xf>
    <xf numFmtId="9" fontId="21" fillId="0" borderId="29" xfId="0" applyNumberFormat="1" applyFont="1" applyBorder="1" applyAlignment="1">
      <alignment horizontal="center" vertical="center"/>
    </xf>
    <xf numFmtId="0" fontId="21" fillId="15" borderId="29" xfId="0" applyFont="1" applyFill="1" applyBorder="1" applyAlignment="1">
      <alignment horizontal="center" vertical="center"/>
    </xf>
    <xf numFmtId="0" fontId="21" fillId="15" borderId="29" xfId="0" applyFont="1" applyFill="1" applyBorder="1" applyAlignment="1" applyProtection="1">
      <alignment horizontal="center" vertical="center"/>
      <protection locked="0"/>
    </xf>
    <xf numFmtId="10" fontId="15" fillId="0" borderId="0" xfId="0" applyNumberFormat="1" applyFont="1" applyFill="1" applyBorder="1" applyProtection="1">
      <protection locked="0"/>
    </xf>
    <xf numFmtId="2" fontId="21" fillId="0" borderId="29" xfId="0" applyNumberFormat="1" applyFont="1" applyBorder="1" applyAlignment="1" applyProtection="1">
      <alignment horizontal="center" vertical="center"/>
      <protection locked="0"/>
    </xf>
    <xf numFmtId="44" fontId="16" fillId="15" borderId="9" xfId="0" applyNumberFormat="1" applyFont="1" applyFill="1" applyBorder="1" applyAlignment="1" applyProtection="1">
      <alignment vertical="center"/>
    </xf>
    <xf numFmtId="0" fontId="41" fillId="0" borderId="0"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xf>
    <xf numFmtId="0" fontId="38" fillId="0" borderId="0" xfId="0" applyFont="1" applyFill="1" applyBorder="1" applyAlignment="1" applyProtection="1">
      <alignment horizontal="left" vertical="center"/>
    </xf>
    <xf numFmtId="0" fontId="16" fillId="6" borderId="29" xfId="0" applyFont="1" applyFill="1" applyBorder="1" applyAlignment="1" applyProtection="1">
      <alignment horizontal="center"/>
    </xf>
    <xf numFmtId="0" fontId="20" fillId="0" borderId="29" xfId="0" applyFont="1" applyBorder="1" applyAlignment="1" applyProtection="1">
      <alignment horizontal="center" vertical="center"/>
    </xf>
    <xf numFmtId="44" fontId="27" fillId="0" borderId="29" xfId="0" applyNumberFormat="1" applyFont="1" applyBorder="1" applyAlignment="1" applyProtection="1">
      <alignment vertical="center"/>
      <protection locked="0"/>
    </xf>
    <xf numFmtId="44" fontId="16" fillId="16" borderId="29" xfId="0" applyNumberFormat="1" applyFont="1" applyFill="1" applyBorder="1" applyAlignment="1" applyProtection="1">
      <alignment horizontal="distributed" vertical="center"/>
    </xf>
    <xf numFmtId="0" fontId="28" fillId="0" borderId="0" xfId="0" applyFont="1" applyBorder="1" applyAlignment="1" applyProtection="1">
      <alignment horizontal="center"/>
    </xf>
    <xf numFmtId="0" fontId="42" fillId="0" borderId="0" xfId="0" applyFont="1" applyBorder="1" applyAlignment="1" applyProtection="1">
      <alignment horizontal="left"/>
    </xf>
    <xf numFmtId="0" fontId="40" fillId="0" borderId="0" xfId="0" applyFont="1" applyFill="1" applyBorder="1" applyAlignment="1" applyProtection="1">
      <alignment horizontal="center" vertical="center"/>
    </xf>
    <xf numFmtId="0" fontId="36" fillId="0" borderId="0" xfId="0" applyFont="1" applyFill="1" applyBorder="1" applyAlignment="1" applyProtection="1">
      <alignment horizontal="left" vertical="center" wrapText="1"/>
    </xf>
    <xf numFmtId="0" fontId="37" fillId="0" borderId="0" xfId="0" applyFont="1" applyBorder="1" applyAlignment="1" applyProtection="1">
      <alignment horizontal="center" vertical="center"/>
    </xf>
    <xf numFmtId="0" fontId="39" fillId="0" borderId="0" xfId="0" applyFont="1" applyBorder="1" applyAlignment="1" applyProtection="1">
      <alignment horizontal="left" vertical="center"/>
    </xf>
    <xf numFmtId="0" fontId="20" fillId="17" borderId="20" xfId="0" applyFont="1" applyFill="1" applyBorder="1" applyAlignment="1" applyProtection="1">
      <alignment horizontal="center" vertical="center"/>
    </xf>
    <xf numFmtId="44" fontId="20" fillId="15" borderId="9" xfId="0" applyNumberFormat="1" applyFont="1" applyFill="1" applyBorder="1" applyAlignment="1" applyProtection="1">
      <alignment horizontal="center" vertical="center"/>
    </xf>
    <xf numFmtId="164" fontId="4" fillId="2" borderId="29" xfId="2" applyNumberFormat="1" applyFont="1" applyFill="1" applyBorder="1" applyProtection="1"/>
    <xf numFmtId="0" fontId="16" fillId="0" borderId="22" xfId="0" applyFont="1" applyBorder="1" applyAlignment="1" applyProtection="1">
      <alignment horizontal="center" vertical="center"/>
    </xf>
    <xf numFmtId="164" fontId="4" fillId="6" borderId="29" xfId="2" applyNumberFormat="1" applyFont="1" applyFill="1" applyBorder="1" applyProtection="1"/>
    <xf numFmtId="0" fontId="5" fillId="0" borderId="12"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167" fontId="5" fillId="0" borderId="29" xfId="0" applyNumberFormat="1" applyFont="1" applyFill="1" applyBorder="1" applyAlignment="1" applyProtection="1">
      <alignment horizontal="center" vertical="center"/>
    </xf>
    <xf numFmtId="164" fontId="5" fillId="2" borderId="29" xfId="0" applyNumberFormat="1" applyFont="1" applyFill="1" applyBorder="1" applyAlignment="1" applyProtection="1">
      <alignment horizontal="center" vertical="center"/>
    </xf>
    <xf numFmtId="0" fontId="16" fillId="13" borderId="29" xfId="0" applyFont="1" applyFill="1" applyBorder="1" applyAlignment="1" applyProtection="1">
      <alignment horizontal="center" vertical="center"/>
    </xf>
    <xf numFmtId="164" fontId="16" fillId="15" borderId="29" xfId="0" applyNumberFormat="1" applyFont="1" applyFill="1" applyBorder="1" applyAlignment="1" applyProtection="1">
      <alignment horizontal="right" vertical="center"/>
    </xf>
    <xf numFmtId="0" fontId="16" fillId="0" borderId="12" xfId="0" applyFont="1" applyFill="1" applyBorder="1" applyAlignment="1" applyProtection="1">
      <alignment horizontal="center" vertical="center" wrapText="1"/>
    </xf>
    <xf numFmtId="0" fontId="15" fillId="0" borderId="12" xfId="0" applyFont="1" applyFill="1" applyBorder="1" applyAlignment="1">
      <alignment horizontal="center" vertical="center"/>
    </xf>
    <xf numFmtId="0" fontId="15" fillId="0" borderId="17" xfId="0" applyFont="1" applyFill="1" applyBorder="1" applyAlignment="1">
      <alignment horizontal="center" vertical="center"/>
    </xf>
    <xf numFmtId="0" fontId="31" fillId="0" borderId="0" xfId="0" applyFont="1" applyFill="1" applyBorder="1" applyAlignment="1" applyProtection="1">
      <alignment horizontal="center" vertical="center"/>
      <protection locked="0"/>
    </xf>
    <xf numFmtId="0" fontId="20" fillId="6" borderId="29" xfId="0" applyFont="1" applyFill="1" applyBorder="1" applyAlignment="1">
      <alignment horizontal="center"/>
    </xf>
    <xf numFmtId="0" fontId="16" fillId="0" borderId="12" xfId="0" applyFont="1" applyFill="1" applyBorder="1" applyAlignment="1" applyProtection="1">
      <alignment horizontal="left" vertical="center" wrapText="1"/>
    </xf>
    <xf numFmtId="0" fontId="16" fillId="0" borderId="17" xfId="0" applyFont="1" applyFill="1" applyBorder="1" applyAlignment="1" applyProtection="1">
      <alignment horizontal="left" vertical="center" wrapText="1"/>
    </xf>
    <xf numFmtId="44" fontId="20" fillId="2" borderId="29" xfId="0" applyNumberFormat="1" applyFont="1" applyFill="1" applyBorder="1" applyAlignment="1">
      <alignment horizontal="center"/>
    </xf>
    <xf numFmtId="0" fontId="20" fillId="2" borderId="30" xfId="0" applyFont="1" applyFill="1" applyBorder="1" applyAlignment="1">
      <alignment horizontal="center" vertical="center"/>
    </xf>
    <xf numFmtId="44" fontId="20" fillId="6" borderId="29" xfId="0" applyNumberFormat="1" applyFont="1" applyFill="1" applyBorder="1" applyProtection="1"/>
    <xf numFmtId="0" fontId="22" fillId="0" borderId="29" xfId="0" applyFont="1" applyBorder="1" applyAlignment="1" applyProtection="1">
      <alignment horizontal="center"/>
    </xf>
    <xf numFmtId="0" fontId="16" fillId="0" borderId="0" xfId="0" applyFont="1" applyFill="1" applyBorder="1" applyAlignment="1" applyProtection="1">
      <alignment horizontal="center" vertical="center"/>
    </xf>
    <xf numFmtId="0" fontId="15" fillId="0" borderId="0" xfId="0" applyFont="1" applyFill="1" applyBorder="1" applyAlignment="1">
      <alignment horizontal="center" vertical="center"/>
    </xf>
    <xf numFmtId="0" fontId="20" fillId="0" borderId="22" xfId="0" applyFont="1" applyFill="1" applyBorder="1" applyAlignment="1" applyProtection="1">
      <alignment horizontal="center" vertical="center"/>
    </xf>
    <xf numFmtId="1" fontId="9" fillId="0" borderId="29" xfId="15" applyNumberFormat="1" applyFont="1" applyFill="1" applyBorder="1" applyAlignment="1" applyProtection="1">
      <alignment horizontal="center" vertical="center"/>
    </xf>
    <xf numFmtId="174" fontId="9" fillId="0" borderId="29" xfId="16" applyNumberFormat="1" applyFont="1" applyFill="1" applyBorder="1" applyAlignment="1" applyProtection="1">
      <alignment horizontal="center" vertical="center"/>
      <protection locked="0"/>
    </xf>
    <xf numFmtId="1" fontId="9" fillId="0" borderId="29" xfId="15" applyNumberFormat="1" applyFont="1" applyBorder="1" applyAlignment="1" applyProtection="1">
      <alignment horizontal="center" vertical="center"/>
    </xf>
    <xf numFmtId="0" fontId="9" fillId="0" borderId="29" xfId="15" applyNumberFormat="1" applyFont="1" applyFill="1" applyBorder="1" applyAlignment="1" applyProtection="1">
      <alignment horizontal="center" vertical="center"/>
    </xf>
    <xf numFmtId="174" fontId="9" fillId="0" borderId="29" xfId="16" applyNumberFormat="1" applyFont="1" applyFill="1" applyBorder="1" applyAlignment="1" applyProtection="1">
      <alignment horizontal="center" vertical="center"/>
    </xf>
    <xf numFmtId="174" fontId="9" fillId="0" borderId="29" xfId="16" applyNumberFormat="1" applyFont="1" applyFill="1" applyBorder="1" applyAlignment="1" applyProtection="1">
      <alignment vertical="center"/>
      <protection locked="0"/>
    </xf>
    <xf numFmtId="174" fontId="10" fillId="18" borderId="29" xfId="16" applyNumberFormat="1" applyFont="1" applyFill="1" applyBorder="1" applyAlignment="1" applyProtection="1">
      <alignment horizontal="center" vertical="center"/>
    </xf>
    <xf numFmtId="0" fontId="32" fillId="0" borderId="29" xfId="15" applyFont="1" applyFill="1" applyBorder="1" applyAlignment="1" applyProtection="1">
      <alignment horizontal="center" vertical="center" wrapText="1"/>
    </xf>
    <xf numFmtId="0" fontId="20" fillId="14" borderId="29" xfId="0" applyFont="1" applyFill="1" applyBorder="1" applyAlignment="1" applyProtection="1">
      <alignment horizontal="center"/>
    </xf>
    <xf numFmtId="0" fontId="20" fillId="0" borderId="29" xfId="0" applyFont="1" applyFill="1" applyBorder="1" applyAlignment="1" applyProtection="1">
      <alignment horizontal="center"/>
    </xf>
    <xf numFmtId="0" fontId="20" fillId="0" borderId="29" xfId="0" applyFont="1" applyFill="1" applyBorder="1" applyAlignment="1" applyProtection="1">
      <alignment horizontal="center" vertical="center"/>
    </xf>
    <xf numFmtId="44" fontId="25" fillId="0" borderId="29" xfId="0" applyNumberFormat="1" applyFont="1" applyFill="1" applyBorder="1" applyAlignment="1" applyProtection="1">
      <alignment vertical="center"/>
    </xf>
    <xf numFmtId="0" fontId="20" fillId="0" borderId="0" xfId="0" applyFont="1" applyFill="1" applyBorder="1" applyAlignment="1" applyProtection="1">
      <alignment horizontal="right" vertical="center"/>
    </xf>
    <xf numFmtId="164" fontId="4" fillId="0" borderId="0" xfId="2" applyNumberFormat="1" applyFont="1" applyFill="1" applyBorder="1" applyProtection="1"/>
    <xf numFmtId="0" fontId="20" fillId="14" borderId="29" xfId="0" applyFont="1" applyFill="1" applyBorder="1" applyAlignment="1" applyProtection="1">
      <alignment horizontal="center" vertical="center"/>
    </xf>
    <xf numFmtId="44" fontId="20" fillId="2" borderId="29" xfId="0" applyNumberFormat="1" applyFont="1" applyFill="1" applyBorder="1" applyAlignment="1">
      <alignment horizontal="center" vertical="center"/>
    </xf>
    <xf numFmtId="0" fontId="15" fillId="0" borderId="15" xfId="0" applyFont="1" applyFill="1" applyBorder="1" applyAlignment="1">
      <alignment horizontal="center" vertical="center"/>
    </xf>
    <xf numFmtId="0" fontId="20" fillId="15" borderId="29" xfId="0" applyFont="1" applyFill="1" applyBorder="1" applyAlignment="1" applyProtection="1">
      <alignment horizontal="center" vertical="center"/>
    </xf>
    <xf numFmtId="10" fontId="19" fillId="15" borderId="29" xfId="0" applyNumberFormat="1" applyFont="1" applyFill="1" applyBorder="1" applyAlignment="1">
      <alignment horizontal="center" vertical="center"/>
    </xf>
    <xf numFmtId="0" fontId="20" fillId="15" borderId="13" xfId="0" applyFont="1" applyFill="1" applyBorder="1" applyAlignment="1" applyProtection="1">
      <alignment horizontal="center" vertical="center"/>
    </xf>
    <xf numFmtId="44" fontId="25" fillId="0" borderId="29" xfId="0" applyNumberFormat="1" applyFont="1" applyFill="1" applyBorder="1" applyAlignment="1">
      <alignment horizontal="center" vertical="center"/>
    </xf>
    <xf numFmtId="0" fontId="20" fillId="15" borderId="29" xfId="0" applyFont="1" applyFill="1" applyBorder="1" applyAlignment="1">
      <alignment vertical="center"/>
    </xf>
    <xf numFmtId="10" fontId="10" fillId="0" borderId="29" xfId="3" applyNumberFormat="1" applyFont="1" applyBorder="1" applyAlignment="1">
      <alignment horizontal="center" vertical="center"/>
    </xf>
    <xf numFmtId="44" fontId="20" fillId="15" borderId="9" xfId="0" applyNumberFormat="1" applyFont="1" applyFill="1" applyBorder="1" applyAlignment="1">
      <alignment horizontal="center" vertical="center"/>
    </xf>
    <xf numFmtId="164" fontId="20" fillId="15" borderId="29" xfId="0" applyNumberFormat="1" applyFont="1" applyFill="1" applyBorder="1" applyAlignment="1">
      <alignment vertical="center"/>
    </xf>
    <xf numFmtId="164" fontId="20" fillId="6" borderId="29" xfId="0" applyNumberFormat="1" applyFont="1" applyFill="1" applyBorder="1" applyAlignment="1" applyProtection="1">
      <alignment vertical="center"/>
    </xf>
    <xf numFmtId="0" fontId="16" fillId="0" borderId="0" xfId="0" applyFont="1" applyFill="1" applyBorder="1" applyAlignment="1" applyProtection="1">
      <alignment horizontal="right" vertical="center"/>
    </xf>
    <xf numFmtId="164" fontId="20" fillId="0" borderId="0" xfId="0" applyNumberFormat="1" applyFont="1" applyFill="1" applyBorder="1" applyAlignment="1" applyProtection="1">
      <alignment vertical="center"/>
    </xf>
    <xf numFmtId="44" fontId="20" fillId="15" borderId="29" xfId="0" applyNumberFormat="1" applyFont="1" applyFill="1" applyBorder="1" applyAlignment="1" applyProtection="1">
      <alignment horizontal="center" vertical="center"/>
    </xf>
    <xf numFmtId="44" fontId="25" fillId="0" borderId="9" xfId="0" applyNumberFormat="1" applyFont="1" applyFill="1" applyBorder="1" applyAlignment="1" applyProtection="1">
      <alignment horizontal="right" vertical="center"/>
    </xf>
    <xf numFmtId="44" fontId="25" fillId="15" borderId="9" xfId="0" applyNumberFormat="1" applyFont="1" applyFill="1" applyBorder="1" applyAlignment="1" applyProtection="1">
      <alignment horizontal="right" vertical="center"/>
    </xf>
    <xf numFmtId="44" fontId="25" fillId="0" borderId="23" xfId="0" applyNumberFormat="1" applyFont="1" applyFill="1" applyBorder="1" applyAlignment="1" applyProtection="1">
      <alignment horizontal="right" vertical="center"/>
    </xf>
    <xf numFmtId="0" fontId="47" fillId="0" borderId="0" xfId="0" applyFont="1" applyBorder="1" applyAlignment="1" applyProtection="1">
      <alignment horizontal="center" vertical="center"/>
    </xf>
    <xf numFmtId="0" fontId="46" fillId="0" borderId="0" xfId="0" applyFont="1" applyBorder="1" applyAlignment="1" applyProtection="1">
      <alignment horizontal="center" vertical="center" wrapText="1"/>
    </xf>
    <xf numFmtId="0" fontId="46" fillId="0" borderId="0" xfId="0" applyFont="1" applyBorder="1" applyAlignment="1" applyProtection="1">
      <alignment horizontal="center" vertical="center"/>
    </xf>
    <xf numFmtId="0" fontId="46" fillId="0" borderId="0" xfId="0" applyFont="1" applyBorder="1" applyAlignment="1" applyProtection="1">
      <alignment horizontal="left"/>
    </xf>
    <xf numFmtId="167" fontId="21" fillId="0" borderId="29" xfId="0" applyNumberFormat="1" applyFont="1" applyFill="1" applyBorder="1" applyAlignment="1" applyProtection="1">
      <alignment horizontal="distributed" vertical="distributed" wrapText="1"/>
      <protection locked="0"/>
    </xf>
    <xf numFmtId="167" fontId="15" fillId="0" borderId="9" xfId="0" applyNumberFormat="1" applyFont="1" applyFill="1" applyBorder="1" applyAlignment="1" applyProtection="1">
      <alignment horizontal="distributed" vertical="center"/>
    </xf>
    <xf numFmtId="44" fontId="25" fillId="0" borderId="23" xfId="0" applyNumberFormat="1" applyFont="1" applyFill="1" applyBorder="1" applyAlignment="1" applyProtection="1">
      <alignment vertical="center" wrapText="1"/>
    </xf>
    <xf numFmtId="44" fontId="15" fillId="0" borderId="29" xfId="0" applyNumberFormat="1" applyFont="1" applyFill="1" applyBorder="1" applyAlignment="1" applyProtection="1">
      <alignment horizontal="right" vertical="center"/>
    </xf>
    <xf numFmtId="44" fontId="32" fillId="0" borderId="29" xfId="0" applyNumberFormat="1" applyFont="1" applyFill="1" applyBorder="1" applyAlignment="1" applyProtection="1">
      <alignment horizontal="right" vertical="center"/>
    </xf>
    <xf numFmtId="44" fontId="16" fillId="0" borderId="9" xfId="0" applyNumberFormat="1" applyFont="1" applyFill="1" applyBorder="1" applyAlignment="1" applyProtection="1">
      <alignment horizontal="right" vertical="center"/>
    </xf>
    <xf numFmtId="44" fontId="25" fillId="0" borderId="23" xfId="0" applyNumberFormat="1" applyFont="1" applyFill="1" applyBorder="1" applyAlignment="1" applyProtection="1">
      <alignment vertical="center"/>
    </xf>
    <xf numFmtId="44" fontId="25" fillId="0" borderId="29" xfId="0" applyNumberFormat="1" applyFont="1" applyFill="1" applyBorder="1" applyAlignment="1"/>
    <xf numFmtId="44" fontId="15" fillId="0" borderId="29" xfId="0" applyNumberFormat="1" applyFont="1" applyFill="1" applyBorder="1" applyAlignment="1">
      <alignment vertical="center"/>
    </xf>
    <xf numFmtId="44" fontId="25" fillId="0" borderId="30" xfId="0" applyNumberFormat="1" applyFont="1" applyFill="1" applyBorder="1" applyAlignment="1">
      <alignment horizontal="center" vertical="center"/>
    </xf>
    <xf numFmtId="44" fontId="21" fillId="0" borderId="9" xfId="0" applyNumberFormat="1" applyFont="1" applyFill="1" applyBorder="1" applyAlignment="1">
      <alignment horizontal="right" vertical="center"/>
    </xf>
    <xf numFmtId="44" fontId="21" fillId="0" borderId="9" xfId="0" applyNumberFormat="1" applyFont="1" applyFill="1" applyBorder="1" applyAlignment="1" applyProtection="1">
      <alignment horizontal="right" vertical="center"/>
    </xf>
    <xf numFmtId="44" fontId="21" fillId="0" borderId="3" xfId="0" applyNumberFormat="1" applyFont="1" applyFill="1" applyBorder="1" applyAlignment="1" applyProtection="1">
      <alignment horizontal="right" vertical="center"/>
    </xf>
    <xf numFmtId="167" fontId="29" fillId="0" borderId="9" xfId="0" applyNumberFormat="1" applyFont="1" applyFill="1" applyBorder="1" applyAlignment="1" applyProtection="1">
      <alignment horizontal="distributed" vertical="center"/>
    </xf>
    <xf numFmtId="0" fontId="10" fillId="15" borderId="29" xfId="0" applyFont="1" applyFill="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10" fontId="10" fillId="0" borderId="29" xfId="3" applyNumberFormat="1" applyFont="1" applyBorder="1" applyAlignment="1" applyProtection="1">
      <alignment vertical="center"/>
      <protection locked="0"/>
    </xf>
    <xf numFmtId="0" fontId="23" fillId="0" borderId="0" xfId="0" applyFont="1" applyFill="1"/>
    <xf numFmtId="0" fontId="21" fillId="0" borderId="0" xfId="0" applyFont="1" applyFill="1"/>
    <xf numFmtId="0" fontId="33" fillId="0" borderId="17" xfId="0" applyFont="1" applyFill="1" applyBorder="1" applyAlignment="1" applyProtection="1">
      <alignment horizontal="right" vertical="center" wrapText="1"/>
      <protection locked="0"/>
    </xf>
    <xf numFmtId="8" fontId="33" fillId="0" borderId="17" xfId="1" applyNumberFormat="1" applyFont="1" applyFill="1" applyBorder="1" applyAlignment="1" applyProtection="1">
      <alignment horizontal="right" vertical="center"/>
      <protection locked="0"/>
    </xf>
    <xf numFmtId="0" fontId="32" fillId="0" borderId="9" xfId="0" applyFont="1" applyFill="1" applyBorder="1" applyAlignment="1" applyProtection="1">
      <alignment horizontal="right" vertical="center"/>
      <protection locked="0"/>
    </xf>
    <xf numFmtId="0" fontId="33" fillId="0" borderId="13" xfId="0" applyFont="1" applyBorder="1" applyAlignment="1" applyProtection="1">
      <alignment horizontal="center" vertical="center"/>
    </xf>
    <xf numFmtId="0" fontId="37" fillId="4" borderId="29" xfId="0" applyFont="1" applyFill="1" applyBorder="1" applyAlignment="1" applyProtection="1">
      <alignment horizontal="center" vertical="center"/>
    </xf>
    <xf numFmtId="0" fontId="40" fillId="4" borderId="29" xfId="0" applyFont="1" applyFill="1" applyBorder="1" applyAlignment="1" applyProtection="1">
      <alignment horizontal="center" vertical="center"/>
    </xf>
    <xf numFmtId="0" fontId="28" fillId="4" borderId="29" xfId="0" applyFont="1" applyFill="1" applyBorder="1" applyAlignment="1" applyProtection="1">
      <alignment horizontal="center" vertical="center"/>
    </xf>
    <xf numFmtId="0" fontId="16" fillId="4" borderId="21" xfId="0" applyFont="1" applyFill="1" applyBorder="1" applyAlignment="1" applyProtection="1">
      <alignment horizontal="right" vertical="center"/>
    </xf>
    <xf numFmtId="164" fontId="20" fillId="4" borderId="5" xfId="0" applyNumberFormat="1" applyFont="1" applyFill="1" applyBorder="1" applyAlignment="1" applyProtection="1">
      <alignment vertical="center"/>
    </xf>
    <xf numFmtId="0" fontId="16" fillId="4" borderId="0" xfId="0" applyFont="1" applyFill="1" applyBorder="1" applyAlignment="1" applyProtection="1">
      <alignment horizontal="right" vertical="center"/>
    </xf>
    <xf numFmtId="164" fontId="20" fillId="4" borderId="28" xfId="0" applyNumberFormat="1" applyFont="1" applyFill="1" applyBorder="1" applyAlignment="1" applyProtection="1">
      <alignment vertical="center"/>
    </xf>
    <xf numFmtId="0" fontId="16" fillId="4" borderId="2" xfId="0" applyFont="1" applyFill="1" applyBorder="1" applyAlignment="1" applyProtection="1">
      <alignment horizontal="right" vertical="center"/>
    </xf>
    <xf numFmtId="164" fontId="20" fillId="4" borderId="7" xfId="0" applyNumberFormat="1" applyFont="1" applyFill="1" applyBorder="1" applyAlignment="1" applyProtection="1">
      <alignment vertical="center"/>
    </xf>
    <xf numFmtId="0" fontId="40" fillId="4" borderId="29" xfId="0" applyFont="1" applyFill="1" applyBorder="1" applyAlignment="1" applyProtection="1">
      <alignment horizontal="center" vertical="center" wrapText="1"/>
    </xf>
    <xf numFmtId="0" fontId="37" fillId="4" borderId="29" xfId="0" applyFont="1" applyFill="1" applyBorder="1" applyAlignment="1" applyProtection="1">
      <alignment horizontal="center"/>
    </xf>
    <xf numFmtId="167" fontId="20" fillId="15" borderId="9" xfId="0" applyNumberFormat="1" applyFont="1" applyFill="1" applyBorder="1" applyAlignment="1" applyProtection="1">
      <alignment horizontal="center" vertical="center"/>
    </xf>
    <xf numFmtId="0" fontId="53" fillId="0" borderId="0" xfId="0" applyFont="1"/>
    <xf numFmtId="0" fontId="49" fillId="0" borderId="24" xfId="0" applyFont="1" applyBorder="1" applyAlignment="1">
      <alignment horizontal="center" vertical="center" wrapText="1"/>
    </xf>
    <xf numFmtId="172" fontId="50" fillId="0" borderId="29" xfId="2" applyNumberFormat="1" applyFont="1" applyBorder="1" applyAlignment="1">
      <alignment vertical="center"/>
    </xf>
    <xf numFmtId="172" fontId="49" fillId="15" borderId="29" xfId="2" applyNumberFormat="1" applyFont="1" applyFill="1" applyBorder="1" applyAlignment="1">
      <alignment horizontal="right" vertical="center"/>
    </xf>
    <xf numFmtId="1" fontId="50" fillId="0" borderId="29" xfId="2" applyNumberFormat="1" applyFont="1" applyBorder="1" applyAlignment="1">
      <alignment vertical="center"/>
    </xf>
    <xf numFmtId="0" fontId="50" fillId="0" borderId="0" xfId="0" applyFont="1"/>
    <xf numFmtId="10" fontId="19" fillId="3" borderId="29" xfId="0" applyNumberFormat="1" applyFont="1" applyFill="1" applyBorder="1" applyAlignment="1">
      <alignment horizontal="center" vertical="center"/>
    </xf>
    <xf numFmtId="0" fontId="32" fillId="0" borderId="29" xfId="0" applyFont="1" applyFill="1" applyBorder="1" applyAlignment="1">
      <alignment horizontal="center" vertical="center" wrapText="1"/>
    </xf>
    <xf numFmtId="164" fontId="20" fillId="6" borderId="29" xfId="0" applyNumberFormat="1" applyFont="1" applyFill="1" applyBorder="1" applyAlignment="1" applyProtection="1">
      <alignment horizontal="right" vertical="center"/>
    </xf>
    <xf numFmtId="164" fontId="6" fillId="2" borderId="29" xfId="2" applyNumberFormat="1" applyFont="1" applyFill="1" applyBorder="1"/>
    <xf numFmtId="0" fontId="5" fillId="15" borderId="29" xfId="0" applyFont="1" applyFill="1" applyBorder="1" applyAlignment="1" applyProtection="1">
      <alignment horizontal="center" vertical="center" wrapText="1"/>
    </xf>
    <xf numFmtId="0" fontId="5" fillId="15" borderId="29" xfId="0" applyFont="1" applyFill="1" applyBorder="1" applyAlignment="1" applyProtection="1">
      <alignment horizontal="center" vertical="center"/>
    </xf>
    <xf numFmtId="1" fontId="8" fillId="21" borderId="9" xfId="0" applyNumberFormat="1" applyFont="1" applyFill="1" applyBorder="1" applyAlignment="1" applyProtection="1">
      <alignment horizontal="center" vertical="center"/>
      <protection locked="0"/>
    </xf>
    <xf numFmtId="172" fontId="32" fillId="0" borderId="29" xfId="0" applyNumberFormat="1" applyFont="1" applyFill="1" applyBorder="1" applyAlignment="1" applyProtection="1">
      <alignment horizontal="right" vertical="center"/>
      <protection locked="0"/>
    </xf>
    <xf numFmtId="0" fontId="21" fillId="0" borderId="29" xfId="0" applyFont="1" applyFill="1" applyBorder="1" applyAlignment="1" applyProtection="1">
      <alignment horizontal="left"/>
    </xf>
    <xf numFmtId="172" fontId="21" fillId="0" borderId="29" xfId="0" applyNumberFormat="1" applyFont="1" applyFill="1" applyBorder="1" applyAlignment="1" applyProtection="1">
      <alignment horizontal="right"/>
    </xf>
    <xf numFmtId="9" fontId="2" fillId="0" borderId="29" xfId="3" applyFill="1" applyBorder="1" applyProtection="1"/>
    <xf numFmtId="10" fontId="10" fillId="21" borderId="29" xfId="3" applyNumberFormat="1" applyFont="1" applyFill="1" applyBorder="1" applyAlignment="1">
      <alignment horizontal="center" vertical="center"/>
    </xf>
    <xf numFmtId="164" fontId="55" fillId="15" borderId="29" xfId="0" applyNumberFormat="1" applyFont="1" applyFill="1" applyBorder="1" applyAlignment="1" applyProtection="1">
      <alignment horizontal="center" vertical="center"/>
    </xf>
    <xf numFmtId="0" fontId="56" fillId="0" borderId="29" xfId="0" applyFont="1" applyBorder="1" applyAlignment="1">
      <alignment horizontal="left" wrapText="1"/>
    </xf>
    <xf numFmtId="0" fontId="56" fillId="0" borderId="29" xfId="0" applyFont="1" applyBorder="1" applyAlignment="1">
      <alignment horizontal="left" vertical="center" wrapText="1"/>
    </xf>
    <xf numFmtId="0" fontId="22" fillId="0" borderId="29" xfId="0" applyFont="1" applyBorder="1" applyAlignment="1" applyProtection="1">
      <alignment horizontal="center" vertical="center"/>
    </xf>
    <xf numFmtId="0" fontId="22" fillId="0" borderId="13" xfId="0" applyFont="1" applyBorder="1" applyAlignment="1" applyProtection="1">
      <alignment horizontal="center" vertical="center"/>
    </xf>
    <xf numFmtId="0" fontId="16" fillId="17" borderId="29" xfId="0" applyFont="1" applyFill="1" applyBorder="1" applyAlignment="1" applyProtection="1">
      <alignment horizontal="center"/>
    </xf>
    <xf numFmtId="0" fontId="21" fillId="0" borderId="29" xfId="0" applyFont="1" applyFill="1" applyBorder="1" applyAlignment="1" applyProtection="1">
      <alignment horizontal="left" vertical="center"/>
    </xf>
    <xf numFmtId="0" fontId="20" fillId="0" borderId="13" xfId="0" applyFont="1" applyBorder="1" applyAlignment="1" applyProtection="1">
      <alignment horizontal="center" vertical="center"/>
    </xf>
    <xf numFmtId="0" fontId="20" fillId="2" borderId="29" xfId="0" applyFont="1" applyFill="1" applyBorder="1" applyAlignment="1">
      <alignment horizontal="center"/>
    </xf>
    <xf numFmtId="0" fontId="20" fillId="2" borderId="29" xfId="0" applyFont="1" applyFill="1" applyBorder="1" applyAlignment="1">
      <alignment horizontal="center" vertical="center"/>
    </xf>
    <xf numFmtId="0" fontId="49" fillId="0" borderId="29" xfId="0" applyFont="1" applyBorder="1" applyAlignment="1">
      <alignment horizontal="center" vertical="center"/>
    </xf>
    <xf numFmtId="172" fontId="49" fillId="15" borderId="29" xfId="2" applyNumberFormat="1" applyFont="1" applyFill="1" applyBorder="1" applyAlignment="1">
      <alignment horizontal="center" vertical="center"/>
    </xf>
    <xf numFmtId="0" fontId="16" fillId="0" borderId="29" xfId="0" applyFont="1" applyBorder="1" applyProtection="1"/>
    <xf numFmtId="0" fontId="16" fillId="12" borderId="29" xfId="0" applyFont="1" applyFill="1" applyBorder="1" applyAlignment="1" applyProtection="1">
      <alignment horizontal="right"/>
    </xf>
    <xf numFmtId="0" fontId="16" fillId="0" borderId="29" xfId="0" applyFont="1" applyBorder="1" applyAlignment="1" applyProtection="1">
      <alignment horizontal="left"/>
    </xf>
    <xf numFmtId="0" fontId="16" fillId="0" borderId="29" xfId="0" applyFont="1" applyBorder="1" applyAlignment="1" applyProtection="1">
      <alignment horizontal="right"/>
    </xf>
    <xf numFmtId="0" fontId="16" fillId="0" borderId="29" xfId="0" applyFont="1" applyBorder="1" applyAlignment="1" applyProtection="1">
      <alignment horizontal="center"/>
    </xf>
    <xf numFmtId="0" fontId="16" fillId="0" borderId="29" xfId="0" applyFont="1" applyBorder="1" applyAlignment="1" applyProtection="1">
      <alignment horizontal="center" vertical="center"/>
    </xf>
    <xf numFmtId="1" fontId="8" fillId="21" borderId="29" xfId="0" applyNumberFormat="1" applyFont="1" applyFill="1" applyBorder="1" applyAlignment="1" applyProtection="1">
      <alignment horizontal="center" vertical="center"/>
      <protection locked="0"/>
    </xf>
    <xf numFmtId="0" fontId="33" fillId="0" borderId="29" xfId="0" applyFont="1" applyFill="1" applyBorder="1" applyAlignment="1" applyProtection="1">
      <alignment horizontal="right" vertical="center" wrapText="1"/>
      <protection locked="0"/>
    </xf>
    <xf numFmtId="8" fontId="33" fillId="0" borderId="29" xfId="1" applyNumberFormat="1" applyFont="1" applyFill="1" applyBorder="1" applyAlignment="1" applyProtection="1">
      <alignment horizontal="right" vertical="center"/>
      <protection locked="0"/>
    </xf>
    <xf numFmtId="0" fontId="32" fillId="0" borderId="29" xfId="0" applyFont="1" applyFill="1" applyBorder="1" applyAlignment="1" applyProtection="1">
      <alignment horizontal="right" vertical="center"/>
      <protection locked="0"/>
    </xf>
    <xf numFmtId="0" fontId="16" fillId="16" borderId="29" xfId="0" applyFont="1" applyFill="1" applyBorder="1" applyAlignment="1" applyProtection="1">
      <alignment horizontal="center"/>
    </xf>
    <xf numFmtId="167" fontId="21" fillId="0" borderId="29" xfId="0" applyNumberFormat="1" applyFont="1" applyFill="1" applyBorder="1" applyAlignment="1" applyProtection="1">
      <alignment horizontal="distributed" vertical="distributed" wrapText="1"/>
    </xf>
    <xf numFmtId="0" fontId="22" fillId="0" borderId="29" xfId="0" applyFont="1" applyFill="1" applyBorder="1" applyAlignment="1" applyProtection="1">
      <alignment horizontal="center" vertical="center"/>
    </xf>
    <xf numFmtId="44" fontId="21" fillId="0" borderId="29" xfId="0" applyNumberFormat="1" applyFont="1" applyFill="1" applyBorder="1" applyAlignment="1">
      <alignment horizontal="right" vertical="center"/>
    </xf>
    <xf numFmtId="44" fontId="22" fillId="15" borderId="29" xfId="0" applyNumberFormat="1" applyFont="1" applyFill="1" applyBorder="1" applyAlignment="1">
      <alignment horizontal="right" vertical="center"/>
    </xf>
    <xf numFmtId="0" fontId="21" fillId="15" borderId="8" xfId="0" applyFont="1" applyFill="1" applyBorder="1" applyAlignment="1">
      <alignment horizontal="center" vertical="center"/>
    </xf>
    <xf numFmtId="9" fontId="21" fillId="0" borderId="8" xfId="0" applyNumberFormat="1" applyFont="1" applyBorder="1" applyAlignment="1">
      <alignment horizontal="center" vertical="center"/>
    </xf>
    <xf numFmtId="0" fontId="16" fillId="4" borderId="29" xfId="0" applyFont="1" applyFill="1" applyBorder="1" applyAlignment="1" applyProtection="1">
      <alignment horizontal="center" vertical="center"/>
    </xf>
    <xf numFmtId="0" fontId="20" fillId="4" borderId="29" xfId="0" applyFont="1" applyFill="1" applyBorder="1" applyAlignment="1">
      <alignment horizontal="center"/>
    </xf>
    <xf numFmtId="44" fontId="21" fillId="0" borderId="29" xfId="0" applyNumberFormat="1" applyFont="1" applyFill="1" applyBorder="1" applyAlignment="1" applyProtection="1">
      <alignment horizontal="right" vertical="center"/>
    </xf>
    <xf numFmtId="44" fontId="16" fillId="15" borderId="29" xfId="0" applyNumberFormat="1" applyFont="1" applyFill="1" applyBorder="1" applyAlignment="1" applyProtection="1">
      <alignment vertical="center"/>
    </xf>
    <xf numFmtId="0" fontId="20" fillId="10" borderId="29" xfId="0" applyFont="1" applyFill="1" applyBorder="1" applyAlignment="1">
      <alignment horizontal="center"/>
    </xf>
    <xf numFmtId="0" fontId="20" fillId="17" borderId="29" xfId="0" applyFont="1" applyFill="1" applyBorder="1" applyAlignment="1" applyProtection="1">
      <alignment horizontal="center" vertical="center"/>
    </xf>
    <xf numFmtId="44" fontId="25" fillId="0" borderId="29" xfId="0" applyNumberFormat="1" applyFont="1" applyFill="1" applyBorder="1" applyAlignment="1" applyProtection="1">
      <alignment horizontal="right" vertical="center"/>
    </xf>
    <xf numFmtId="0" fontId="25" fillId="17" borderId="29" xfId="0" applyFont="1" applyFill="1" applyBorder="1" applyAlignment="1" applyProtection="1">
      <alignment horizontal="center"/>
    </xf>
    <xf numFmtId="167" fontId="20" fillId="15" borderId="29" xfId="0" applyNumberFormat="1" applyFont="1" applyFill="1" applyBorder="1" applyAlignment="1" applyProtection="1">
      <alignment horizontal="center" vertical="center"/>
    </xf>
    <xf numFmtId="167" fontId="15" fillId="0" borderId="29" xfId="0" applyNumberFormat="1" applyFont="1" applyFill="1" applyBorder="1" applyAlignment="1" applyProtection="1">
      <alignment horizontal="distributed" vertical="center"/>
    </xf>
    <xf numFmtId="167" fontId="29" fillId="0" borderId="29" xfId="0" applyNumberFormat="1" applyFont="1" applyFill="1" applyBorder="1" applyAlignment="1" applyProtection="1">
      <alignment horizontal="distributed" vertical="center"/>
    </xf>
    <xf numFmtId="44" fontId="25" fillId="0" borderId="29" xfId="0" applyNumberFormat="1" applyFont="1" applyFill="1" applyBorder="1" applyAlignment="1" applyProtection="1">
      <alignment vertical="center" wrapText="1"/>
    </xf>
    <xf numFmtId="0" fontId="33" fillId="0" borderId="29" xfId="0" applyFont="1" applyBorder="1" applyAlignment="1" applyProtection="1">
      <alignment horizontal="center" vertical="center"/>
    </xf>
    <xf numFmtId="44" fontId="16" fillId="0" borderId="29" xfId="0" applyNumberFormat="1" applyFont="1" applyFill="1" applyBorder="1" applyAlignment="1" applyProtection="1">
      <alignment horizontal="right" vertical="center"/>
    </xf>
    <xf numFmtId="0" fontId="25" fillId="0" borderId="29" xfId="0" applyFont="1" applyFill="1" applyBorder="1" applyAlignment="1" applyProtection="1">
      <alignment horizontal="center"/>
    </xf>
    <xf numFmtId="44" fontId="15" fillId="0" borderId="29" xfId="0" applyNumberFormat="1" applyFont="1" applyFill="1" applyBorder="1" applyAlignment="1">
      <alignment horizontal="right"/>
    </xf>
    <xf numFmtId="0" fontId="16" fillId="0" borderId="29" xfId="0" applyFont="1" applyFill="1" applyBorder="1" applyAlignment="1" applyProtection="1">
      <alignment horizontal="center" vertical="center"/>
    </xf>
    <xf numFmtId="44" fontId="25" fillId="15" borderId="29" xfId="0" applyNumberFormat="1" applyFont="1" applyFill="1" applyBorder="1" applyAlignment="1" applyProtection="1">
      <alignment horizontal="right" vertical="center"/>
    </xf>
    <xf numFmtId="0" fontId="0" fillId="0" borderId="0" xfId="0" applyAlignment="1">
      <alignment vertical="center"/>
    </xf>
    <xf numFmtId="0" fontId="16" fillId="0" borderId="29" xfId="0" applyFont="1" applyBorder="1" applyAlignment="1" applyProtection="1">
      <alignment vertical="center"/>
    </xf>
    <xf numFmtId="0" fontId="16" fillId="12" borderId="29" xfId="0" applyFont="1" applyFill="1" applyBorder="1" applyAlignment="1" applyProtection="1">
      <alignment horizontal="right" vertical="center"/>
    </xf>
    <xf numFmtId="0" fontId="15" fillId="0" borderId="0" xfId="0" applyFont="1" applyAlignment="1" applyProtection="1">
      <alignment horizontal="center" vertical="center"/>
      <protection locked="0"/>
    </xf>
    <xf numFmtId="10" fontId="15" fillId="0" borderId="0" xfId="3" applyNumberFormat="1" applyFont="1" applyBorder="1" applyAlignment="1" applyProtection="1">
      <alignment vertical="center"/>
      <protection locked="0"/>
    </xf>
    <xf numFmtId="0" fontId="16" fillId="0" borderId="1" xfId="0" applyFont="1" applyBorder="1" applyAlignment="1" applyProtection="1">
      <alignment horizontal="left" vertical="center"/>
    </xf>
    <xf numFmtId="0" fontId="16" fillId="0" borderId="9" xfId="0" applyFont="1" applyBorder="1" applyAlignment="1" applyProtection="1">
      <alignment horizontal="right" vertical="center"/>
    </xf>
    <xf numFmtId="0" fontId="0" fillId="0" borderId="0" xfId="0" applyFill="1" applyAlignment="1">
      <alignment vertical="center"/>
    </xf>
    <xf numFmtId="8" fontId="15" fillId="0" borderId="0" xfId="0" applyNumberFormat="1" applyFont="1" applyAlignment="1" applyProtection="1">
      <alignment vertical="center"/>
      <protection locked="0"/>
    </xf>
    <xf numFmtId="0" fontId="16" fillId="17" borderId="29" xfId="0" applyFont="1" applyFill="1" applyBorder="1" applyAlignment="1" applyProtection="1">
      <alignment horizontal="center" vertical="center"/>
    </xf>
    <xf numFmtId="0" fontId="16" fillId="16" borderId="30" xfId="0" applyFont="1" applyFill="1" applyBorder="1" applyAlignment="1" applyProtection="1">
      <alignment horizontal="center" vertical="center"/>
    </xf>
    <xf numFmtId="167" fontId="21" fillId="0" borderId="9" xfId="0" applyNumberFormat="1" applyFont="1" applyFill="1" applyBorder="1" applyAlignment="1" applyProtection="1">
      <alignment horizontal="distributed" vertical="center" wrapText="1"/>
    </xf>
    <xf numFmtId="0" fontId="23" fillId="0" borderId="0" xfId="0" applyFont="1" applyFill="1" applyAlignment="1">
      <alignment vertical="center"/>
    </xf>
    <xf numFmtId="0" fontId="23" fillId="0" borderId="0" xfId="0" applyFont="1" applyAlignment="1" applyProtection="1">
      <alignment vertical="center"/>
      <protection locked="0"/>
    </xf>
    <xf numFmtId="172" fontId="21" fillId="0" borderId="29" xfId="0" applyNumberFormat="1" applyFont="1" applyFill="1" applyBorder="1" applyAlignment="1" applyProtection="1">
      <alignment horizontal="right" vertical="center"/>
    </xf>
    <xf numFmtId="9" fontId="2" fillId="0" borderId="29" xfId="3" applyFill="1" applyBorder="1" applyAlignment="1" applyProtection="1">
      <alignment vertical="center"/>
    </xf>
    <xf numFmtId="167" fontId="21" fillId="0" borderId="29" xfId="0" applyNumberFormat="1" applyFont="1" applyFill="1" applyBorder="1" applyAlignment="1" applyProtection="1">
      <alignment horizontal="distributed" vertical="center" wrapText="1"/>
      <protection locked="0"/>
    </xf>
    <xf numFmtId="0" fontId="15" fillId="0" borderId="0" xfId="0" applyFont="1" applyFill="1" applyBorder="1" applyAlignment="1" applyProtection="1">
      <alignment vertical="center"/>
      <protection locked="0"/>
    </xf>
    <xf numFmtId="0" fontId="20" fillId="2" borderId="19" xfId="0" applyFont="1" applyFill="1" applyBorder="1" applyAlignment="1">
      <alignment horizontal="center" vertical="center"/>
    </xf>
    <xf numFmtId="0" fontId="16" fillId="0" borderId="14" xfId="0" applyFont="1" applyFill="1" applyBorder="1" applyAlignment="1" applyProtection="1">
      <alignment horizontal="center" vertical="center"/>
    </xf>
    <xf numFmtId="0" fontId="20" fillId="4" borderId="27" xfId="0" applyFont="1" applyFill="1" applyBorder="1" applyAlignment="1">
      <alignment horizontal="center" vertical="center"/>
    </xf>
    <xf numFmtId="10" fontId="15" fillId="0" borderId="0" xfId="0" applyNumberFormat="1" applyFont="1" applyFill="1" applyBorder="1" applyAlignment="1" applyProtection="1">
      <alignment vertical="center"/>
      <protection locked="0"/>
    </xf>
    <xf numFmtId="0" fontId="16" fillId="6" borderId="29" xfId="0" applyFont="1" applyFill="1" applyBorder="1" applyAlignment="1" applyProtection="1">
      <alignment horizontal="center" vertical="center"/>
    </xf>
    <xf numFmtId="0" fontId="20" fillId="10" borderId="27" xfId="0" applyFont="1" applyFill="1" applyBorder="1" applyAlignment="1">
      <alignment horizontal="center" vertical="center"/>
    </xf>
    <xf numFmtId="0" fontId="15" fillId="0" borderId="0" xfId="0" applyFont="1" applyBorder="1" applyAlignment="1">
      <alignment vertical="center"/>
    </xf>
    <xf numFmtId="0" fontId="28" fillId="0" borderId="0" xfId="0" applyFont="1" applyBorder="1" applyAlignment="1" applyProtection="1">
      <alignment horizontal="center" vertical="center"/>
    </xf>
    <xf numFmtId="0" fontId="42" fillId="0" borderId="0" xfId="0" applyFont="1" applyBorder="1" applyAlignment="1" applyProtection="1">
      <alignment horizontal="left" vertical="center"/>
    </xf>
    <xf numFmtId="164" fontId="4" fillId="2" borderId="29" xfId="2" applyNumberFormat="1" applyFont="1" applyFill="1" applyBorder="1" applyAlignment="1" applyProtection="1">
      <alignment vertical="center"/>
    </xf>
    <xf numFmtId="164" fontId="4" fillId="0" borderId="0" xfId="2" applyNumberFormat="1" applyFont="1" applyFill="1" applyBorder="1" applyAlignment="1" applyProtection="1">
      <alignment vertical="center"/>
    </xf>
    <xf numFmtId="0" fontId="25" fillId="17" borderId="18" xfId="0" applyFont="1" applyFill="1" applyBorder="1" applyAlignment="1" applyProtection="1">
      <alignment horizontal="center" vertical="center"/>
    </xf>
    <xf numFmtId="167" fontId="15" fillId="0" borderId="0" xfId="0" applyNumberFormat="1" applyFont="1" applyFill="1" applyAlignment="1" applyProtection="1">
      <alignment vertical="center"/>
      <protection locked="0"/>
    </xf>
    <xf numFmtId="164" fontId="4" fillId="6" borderId="29" xfId="2" applyNumberFormat="1" applyFont="1" applyFill="1" applyBorder="1" applyAlignment="1" applyProtection="1">
      <alignment vertical="center"/>
    </xf>
    <xf numFmtId="0" fontId="20" fillId="6" borderId="29" xfId="0" applyFont="1" applyFill="1" applyBorder="1" applyAlignment="1">
      <alignment horizontal="center" vertical="center"/>
    </xf>
    <xf numFmtId="0" fontId="25" fillId="0" borderId="0" xfId="0" applyFont="1" applyFill="1" applyAlignment="1">
      <alignment vertical="center"/>
    </xf>
    <xf numFmtId="0" fontId="25" fillId="0" borderId="0" xfId="0" applyFont="1" applyFill="1" applyAlignment="1" applyProtection="1">
      <alignment vertical="center"/>
      <protection locked="0"/>
    </xf>
    <xf numFmtId="0" fontId="20" fillId="6" borderId="19" xfId="0" applyFont="1" applyFill="1" applyBorder="1" applyAlignment="1">
      <alignment horizontal="center" vertical="center"/>
    </xf>
    <xf numFmtId="0" fontId="25" fillId="0" borderId="14" xfId="0" applyFont="1" applyFill="1" applyBorder="1" applyAlignment="1" applyProtection="1">
      <alignment horizontal="center" vertical="center"/>
    </xf>
    <xf numFmtId="0" fontId="20" fillId="0" borderId="0" xfId="0" applyFont="1" applyFill="1" applyBorder="1" applyAlignment="1">
      <alignment horizontal="center" vertical="center"/>
    </xf>
    <xf numFmtId="0" fontId="25" fillId="0" borderId="13" xfId="0" applyFont="1" applyFill="1" applyBorder="1" applyAlignment="1" applyProtection="1">
      <alignment horizontal="center" vertical="center"/>
    </xf>
    <xf numFmtId="44" fontId="15" fillId="0" borderId="9" xfId="0" applyNumberFormat="1" applyFont="1" applyFill="1" applyBorder="1" applyAlignment="1">
      <alignment horizontal="right" vertical="center"/>
    </xf>
    <xf numFmtId="0" fontId="25" fillId="0" borderId="22" xfId="0" applyFont="1" applyFill="1" applyBorder="1" applyAlignment="1" applyProtection="1">
      <alignment horizontal="center" vertical="center"/>
    </xf>
    <xf numFmtId="44" fontId="20" fillId="6" borderId="29" xfId="0" applyNumberFormat="1" applyFont="1" applyFill="1" applyBorder="1" applyAlignment="1" applyProtection="1">
      <alignment vertical="center"/>
    </xf>
    <xf numFmtId="0" fontId="15" fillId="0" borderId="0" xfId="0" applyFont="1" applyAlignment="1" applyProtection="1">
      <alignment vertical="center"/>
    </xf>
    <xf numFmtId="44" fontId="25" fillId="0" borderId="29" xfId="0" applyNumberFormat="1" applyFont="1" applyFill="1" applyBorder="1" applyAlignment="1">
      <alignment vertical="center"/>
    </xf>
    <xf numFmtId="44" fontId="2" fillId="0" borderId="29" xfId="2" applyNumberFormat="1" applyBorder="1" applyAlignment="1" applyProtection="1">
      <alignment vertical="center"/>
    </xf>
    <xf numFmtId="0" fontId="46" fillId="0" borderId="0" xfId="0" applyFont="1" applyBorder="1" applyAlignment="1" applyProtection="1">
      <alignment horizontal="left" vertical="center"/>
    </xf>
    <xf numFmtId="164" fontId="6" fillId="2" borderId="29" xfId="2" applyNumberFormat="1" applyFont="1" applyFill="1" applyBorder="1" applyAlignment="1">
      <alignment vertical="center"/>
    </xf>
    <xf numFmtId="0" fontId="0" fillId="0" borderId="29" xfId="0" applyBorder="1"/>
    <xf numFmtId="0" fontId="57" fillId="0" borderId="0" xfId="0" applyFont="1"/>
    <xf numFmtId="0" fontId="57" fillId="0" borderId="2" xfId="0" applyFont="1" applyBorder="1"/>
    <xf numFmtId="175" fontId="50" fillId="15" borderId="29" xfId="2" applyNumberFormat="1" applyFont="1" applyFill="1" applyBorder="1" applyAlignment="1">
      <alignment vertical="center"/>
    </xf>
    <xf numFmtId="0" fontId="49" fillId="0" borderId="29" xfId="0" applyFont="1" applyFill="1" applyBorder="1" applyAlignment="1">
      <alignment horizontal="center" vertical="center"/>
    </xf>
    <xf numFmtId="3" fontId="50" fillId="0" borderId="29" xfId="2" applyNumberFormat="1" applyFont="1" applyFill="1" applyBorder="1" applyAlignment="1">
      <alignment vertical="center"/>
    </xf>
    <xf numFmtId="172" fontId="49" fillId="0" borderId="29" xfId="2" applyNumberFormat="1" applyFont="1" applyFill="1" applyBorder="1" applyAlignment="1">
      <alignment vertical="center"/>
    </xf>
    <xf numFmtId="0" fontId="6" fillId="2" borderId="29" xfId="0" applyFont="1" applyFill="1" applyBorder="1" applyAlignment="1" applyProtection="1">
      <alignment horizontal="center" vertical="center"/>
    </xf>
    <xf numFmtId="0" fontId="16" fillId="0" borderId="4" xfId="0" applyFont="1" applyFill="1" applyBorder="1" applyAlignment="1" applyProtection="1">
      <alignment horizontal="left" vertical="center"/>
    </xf>
    <xf numFmtId="0" fontId="16" fillId="0" borderId="21" xfId="0" applyFont="1" applyFill="1" applyBorder="1" applyAlignment="1" applyProtection="1">
      <alignment horizontal="left" vertical="center"/>
    </xf>
    <xf numFmtId="0" fontId="16" fillId="0" borderId="5" xfId="0" applyFont="1" applyFill="1" applyBorder="1" applyAlignment="1" applyProtection="1">
      <alignment horizontal="left" vertical="center"/>
    </xf>
    <xf numFmtId="0" fontId="25" fillId="0" borderId="29" xfId="0" applyFont="1" applyFill="1" applyBorder="1" applyAlignment="1" applyProtection="1">
      <alignment horizontal="left" vertical="center"/>
    </xf>
    <xf numFmtId="0" fontId="16" fillId="6" borderId="29" xfId="0" applyFont="1" applyFill="1" applyBorder="1" applyAlignment="1" applyProtection="1">
      <alignment horizontal="right" vertical="center"/>
    </xf>
    <xf numFmtId="0" fontId="5" fillId="13" borderId="29" xfId="0" applyFont="1" applyFill="1" applyBorder="1" applyAlignment="1" applyProtection="1">
      <alignment horizontal="center" vertical="center"/>
    </xf>
    <xf numFmtId="0" fontId="16" fillId="14" borderId="3" xfId="0" applyFont="1" applyFill="1" applyBorder="1" applyAlignment="1" applyProtection="1">
      <alignment horizontal="center" vertical="center"/>
    </xf>
    <xf numFmtId="0" fontId="16" fillId="14" borderId="12" xfId="0" applyFont="1" applyFill="1" applyBorder="1" applyAlignment="1" applyProtection="1">
      <alignment horizontal="center" vertical="center"/>
    </xf>
    <xf numFmtId="0" fontId="16" fillId="14" borderId="8" xfId="0" applyFont="1" applyFill="1" applyBorder="1" applyAlignment="1" applyProtection="1">
      <alignment horizontal="center" vertical="center"/>
    </xf>
    <xf numFmtId="0" fontId="25" fillId="0" borderId="3"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8" xfId="0" applyFont="1" applyFill="1" applyBorder="1" applyAlignment="1">
      <alignment horizontal="left" vertical="center"/>
    </xf>
    <xf numFmtId="0" fontId="25" fillId="0" borderId="4"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5" xfId="0" applyFont="1" applyFill="1" applyBorder="1" applyAlignment="1">
      <alignment horizontal="left" vertical="center"/>
    </xf>
    <xf numFmtId="0" fontId="20" fillId="6" borderId="29" xfId="0" applyFont="1" applyFill="1" applyBorder="1" applyAlignment="1" applyProtection="1">
      <alignment horizontal="right" vertical="center"/>
    </xf>
    <xf numFmtId="0" fontId="16" fillId="0" borderId="3" xfId="0" applyFont="1" applyFill="1" applyBorder="1" applyAlignment="1" applyProtection="1">
      <alignment horizontal="left" vertical="center"/>
    </xf>
    <xf numFmtId="0" fontId="16" fillId="0" borderId="12" xfId="0" applyFont="1" applyFill="1" applyBorder="1" applyAlignment="1" applyProtection="1">
      <alignment horizontal="left" vertical="center"/>
    </xf>
    <xf numFmtId="0" fontId="16" fillId="0" borderId="8" xfId="0" applyFont="1" applyFill="1" applyBorder="1" applyAlignment="1" applyProtection="1">
      <alignment horizontal="left" vertical="center"/>
    </xf>
    <xf numFmtId="0" fontId="20" fillId="2" borderId="29" xfId="0" applyFont="1" applyFill="1" applyBorder="1" applyAlignment="1">
      <alignment horizontal="center" vertical="center"/>
    </xf>
    <xf numFmtId="0" fontId="38" fillId="4" borderId="29" xfId="0" applyFont="1" applyFill="1" applyBorder="1" applyAlignment="1" applyProtection="1">
      <alignment horizontal="left" vertical="center" wrapText="1"/>
    </xf>
    <xf numFmtId="0" fontId="25" fillId="0" borderId="29" xfId="0" applyFont="1" applyFill="1" applyBorder="1" applyAlignment="1">
      <alignment horizontal="left" vertical="center"/>
    </xf>
    <xf numFmtId="0" fontId="16" fillId="15" borderId="25" xfId="0" applyFont="1" applyFill="1" applyBorder="1" applyAlignment="1" applyProtection="1">
      <alignment horizontal="right" vertical="center"/>
    </xf>
    <xf numFmtId="0" fontId="16" fillId="15" borderId="12" xfId="0" applyFont="1" applyFill="1" applyBorder="1" applyAlignment="1" applyProtection="1">
      <alignment horizontal="right" vertical="center"/>
    </xf>
    <xf numFmtId="0" fontId="16" fillId="15" borderId="8" xfId="0" applyFont="1" applyFill="1" applyBorder="1" applyAlignment="1" applyProtection="1">
      <alignment horizontal="right" vertical="center"/>
    </xf>
    <xf numFmtId="0" fontId="15" fillId="0" borderId="29" xfId="0" quotePrefix="1" applyFont="1" applyBorder="1" applyAlignment="1">
      <alignment horizontal="left" vertical="center"/>
    </xf>
    <xf numFmtId="0" fontId="15" fillId="0" borderId="29" xfId="0" applyFont="1" applyBorder="1" applyAlignment="1">
      <alignment horizontal="left" vertical="center"/>
    </xf>
    <xf numFmtId="0" fontId="25" fillId="0" borderId="3" xfId="0" applyFont="1" applyFill="1" applyBorder="1" applyAlignment="1" applyProtection="1">
      <alignment horizontal="left" vertical="center" wrapText="1"/>
    </xf>
    <xf numFmtId="0" fontId="25" fillId="0" borderId="12" xfId="0" applyFont="1" applyFill="1" applyBorder="1" applyAlignment="1" applyProtection="1">
      <alignment horizontal="left" vertical="center" wrapText="1"/>
    </xf>
    <xf numFmtId="0" fontId="25" fillId="0" borderId="8" xfId="0" applyFont="1" applyFill="1" applyBorder="1" applyAlignment="1" applyProtection="1">
      <alignment horizontal="left" vertical="center" wrapText="1"/>
    </xf>
    <xf numFmtId="0" fontId="20" fillId="15" borderId="29" xfId="0" applyFont="1" applyFill="1" applyBorder="1" applyAlignment="1">
      <alignment horizontal="left" vertical="center"/>
    </xf>
    <xf numFmtId="0" fontId="25" fillId="0" borderId="3" xfId="0" applyFont="1" applyFill="1" applyBorder="1" applyAlignment="1" applyProtection="1">
      <alignment horizontal="left" vertical="center"/>
    </xf>
    <xf numFmtId="0" fontId="25" fillId="0" borderId="12" xfId="0" applyFont="1" applyFill="1" applyBorder="1" applyAlignment="1" applyProtection="1">
      <alignment horizontal="left" vertical="center"/>
    </xf>
    <xf numFmtId="0" fontId="25" fillId="0" borderId="8" xfId="0" applyFont="1" applyFill="1" applyBorder="1" applyAlignment="1" applyProtection="1">
      <alignment horizontal="left" vertical="center"/>
    </xf>
    <xf numFmtId="0" fontId="20" fillId="6" borderId="29" xfId="0" applyFont="1" applyFill="1" applyBorder="1" applyAlignment="1" applyProtection="1">
      <alignment horizontal="center" vertical="center"/>
    </xf>
    <xf numFmtId="0" fontId="45" fillId="4" borderId="29" xfId="0" applyFont="1" applyFill="1" applyBorder="1" applyAlignment="1" applyProtection="1">
      <alignment horizontal="left" vertical="center"/>
    </xf>
    <xf numFmtId="0" fontId="47" fillId="4" borderId="29" xfId="0" applyFont="1" applyFill="1" applyBorder="1" applyAlignment="1" applyProtection="1">
      <alignment horizontal="center" vertical="center"/>
    </xf>
    <xf numFmtId="0" fontId="46" fillId="4" borderId="29"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wrapText="1"/>
    </xf>
    <xf numFmtId="0" fontId="16" fillId="4" borderId="21" xfId="0" applyFont="1" applyFill="1" applyBorder="1" applyAlignment="1" applyProtection="1">
      <alignment horizontal="center" vertical="center"/>
    </xf>
    <xf numFmtId="0" fontId="16" fillId="4" borderId="26"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31" xfId="0" applyFont="1" applyFill="1" applyBorder="1" applyAlignment="1" applyProtection="1">
      <alignment horizontal="center" vertical="center"/>
    </xf>
    <xf numFmtId="0" fontId="16" fillId="4" borderId="2" xfId="0" applyFont="1" applyFill="1" applyBorder="1" applyAlignment="1" applyProtection="1">
      <alignment horizontal="center" vertical="center"/>
    </xf>
    <xf numFmtId="0" fontId="46" fillId="4" borderId="5" xfId="0" applyFont="1" applyFill="1" applyBorder="1" applyAlignment="1" applyProtection="1">
      <alignment horizontal="center" vertical="center"/>
    </xf>
    <xf numFmtId="0" fontId="46" fillId="4" borderId="28" xfId="0" applyFont="1" applyFill="1" applyBorder="1" applyAlignment="1" applyProtection="1">
      <alignment horizontal="center" vertical="center"/>
    </xf>
    <xf numFmtId="0" fontId="46" fillId="4" borderId="7" xfId="0" applyFont="1" applyFill="1" applyBorder="1" applyAlignment="1" applyProtection="1">
      <alignment horizontal="center" vertical="center"/>
    </xf>
    <xf numFmtId="0" fontId="25" fillId="0" borderId="3" xfId="0" applyFont="1" applyBorder="1" applyAlignment="1" applyProtection="1">
      <alignment horizontal="left" vertical="center"/>
    </xf>
    <xf numFmtId="0" fontId="15" fillId="0" borderId="12" xfId="0" applyFont="1" applyBorder="1" applyAlignment="1" applyProtection="1">
      <alignment horizontal="left" vertical="center"/>
    </xf>
    <xf numFmtId="0" fontId="15" fillId="0" borderId="8" xfId="0" applyFont="1" applyBorder="1" applyAlignment="1" applyProtection="1">
      <alignment horizontal="left" vertical="center"/>
    </xf>
    <xf numFmtId="0" fontId="15" fillId="0" borderId="12" xfId="0" applyFont="1" applyFill="1" applyBorder="1" applyAlignment="1" applyProtection="1">
      <alignment horizontal="left" vertical="center"/>
    </xf>
    <xf numFmtId="0" fontId="15" fillId="0" borderId="8" xfId="0" applyFont="1" applyFill="1" applyBorder="1" applyAlignment="1" applyProtection="1">
      <alignment horizontal="left" vertical="center"/>
    </xf>
    <xf numFmtId="0" fontId="18" fillId="20" borderId="3" xfId="0" applyFont="1" applyFill="1" applyBorder="1" applyAlignment="1" applyProtection="1">
      <alignment horizontal="center" vertical="center" wrapText="1"/>
      <protection locked="0"/>
    </xf>
    <xf numFmtId="0" fontId="18" fillId="20" borderId="8" xfId="0" applyFont="1" applyFill="1" applyBorder="1" applyAlignment="1" applyProtection="1">
      <alignment horizontal="center" vertical="center" wrapText="1"/>
      <protection locked="0"/>
    </xf>
    <xf numFmtId="0" fontId="48" fillId="6" borderId="29" xfId="0" applyFont="1" applyFill="1" applyBorder="1" applyAlignment="1" applyProtection="1">
      <alignment horizontal="center" vertical="center"/>
    </xf>
    <xf numFmtId="0" fontId="16" fillId="17" borderId="29" xfId="0" applyFont="1" applyFill="1" applyBorder="1" applyAlignment="1" applyProtection="1">
      <alignment horizontal="center" vertical="center"/>
    </xf>
    <xf numFmtId="0" fontId="20" fillId="15" borderId="3" xfId="0" applyFont="1" applyFill="1" applyBorder="1" applyAlignment="1">
      <alignment horizontal="left" vertical="center"/>
    </xf>
    <xf numFmtId="0" fontId="20" fillId="15" borderId="12" xfId="0" applyFont="1" applyFill="1" applyBorder="1" applyAlignment="1">
      <alignment horizontal="left" vertical="center"/>
    </xf>
    <xf numFmtId="0" fontId="20" fillId="0" borderId="22" xfId="0" applyFont="1" applyFill="1" applyBorder="1" applyAlignment="1">
      <alignment horizontal="center" vertical="center"/>
    </xf>
    <xf numFmtId="0" fontId="20" fillId="0" borderId="18" xfId="0" applyFont="1" applyBorder="1" applyAlignment="1">
      <alignment horizontal="center" vertical="center"/>
    </xf>
    <xf numFmtId="0" fontId="15" fillId="0" borderId="29" xfId="0" applyFont="1" applyFill="1" applyBorder="1" applyAlignment="1" applyProtection="1">
      <alignment horizontal="left" vertical="center"/>
    </xf>
    <xf numFmtId="44" fontId="21" fillId="0" borderId="10" xfId="0" applyNumberFormat="1" applyFont="1" applyFill="1" applyBorder="1" applyAlignment="1" applyProtection="1">
      <alignment vertical="center" wrapText="1"/>
    </xf>
    <xf numFmtId="44" fontId="21" fillId="0" borderId="11" xfId="0" applyNumberFormat="1" applyFont="1" applyFill="1" applyBorder="1" applyAlignment="1" applyProtection="1">
      <alignment vertical="center" wrapText="1"/>
    </xf>
    <xf numFmtId="0" fontId="15" fillId="0" borderId="29" xfId="0" applyFont="1" applyFill="1" applyBorder="1" applyAlignment="1">
      <alignment horizontal="left" vertical="center"/>
    </xf>
    <xf numFmtId="0" fontId="16" fillId="5" borderId="29" xfId="0" applyFont="1" applyFill="1" applyBorder="1" applyAlignment="1" applyProtection="1">
      <alignment horizontal="right" vertical="center"/>
    </xf>
    <xf numFmtId="0" fontId="20" fillId="2" borderId="29" xfId="0" applyFont="1" applyFill="1" applyBorder="1" applyAlignment="1" applyProtection="1">
      <alignment horizontal="right" vertical="center"/>
    </xf>
    <xf numFmtId="0" fontId="20" fillId="15" borderId="3" xfId="0" applyFont="1" applyFill="1" applyBorder="1" applyAlignment="1">
      <alignment horizontal="center" vertical="center"/>
    </xf>
    <xf numFmtId="0" fontId="20" fillId="15" borderId="12" xfId="0" applyFont="1" applyFill="1" applyBorder="1" applyAlignment="1">
      <alignment horizontal="center" vertical="center"/>
    </xf>
    <xf numFmtId="0" fontId="20" fillId="15" borderId="8" xfId="0" applyFont="1" applyFill="1" applyBorder="1" applyAlignment="1">
      <alignment horizontal="center" vertical="center"/>
    </xf>
    <xf numFmtId="0" fontId="25" fillId="0" borderId="3" xfId="0" applyFont="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8" xfId="0" applyFont="1" applyBorder="1" applyAlignment="1" applyProtection="1">
      <alignment horizontal="left" vertical="center" wrapText="1"/>
    </xf>
    <xf numFmtId="0" fontId="15" fillId="0" borderId="3" xfId="0" applyFont="1" applyBorder="1" applyAlignment="1" applyProtection="1">
      <alignment horizontal="left" vertical="center"/>
    </xf>
    <xf numFmtId="0" fontId="16" fillId="13" borderId="25" xfId="0" applyFont="1" applyFill="1" applyBorder="1" applyAlignment="1" applyProtection="1">
      <alignment horizontal="center" vertical="center"/>
    </xf>
    <xf numFmtId="0" fontId="16" fillId="13" borderId="12" xfId="0" applyFont="1" applyFill="1" applyBorder="1" applyAlignment="1" applyProtection="1">
      <alignment horizontal="center" vertical="center"/>
    </xf>
    <xf numFmtId="0" fontId="16" fillId="13" borderId="17" xfId="0" applyFont="1" applyFill="1" applyBorder="1" applyAlignment="1" applyProtection="1">
      <alignment horizontal="center" vertical="center"/>
    </xf>
    <xf numFmtId="0" fontId="15" fillId="0" borderId="12" xfId="0" applyFont="1" applyFill="1" applyBorder="1" applyAlignment="1" applyProtection="1">
      <alignment horizontal="left" vertical="center" wrapText="1"/>
    </xf>
    <xf numFmtId="0" fontId="15" fillId="0" borderId="8" xfId="0" applyFont="1" applyFill="1" applyBorder="1" applyAlignment="1" applyProtection="1">
      <alignment horizontal="left" vertical="center" wrapText="1"/>
    </xf>
    <xf numFmtId="0" fontId="32" fillId="0" borderId="3" xfId="0" applyFont="1" applyBorder="1" applyAlignment="1" applyProtection="1">
      <alignment horizontal="left" vertical="center"/>
    </xf>
    <xf numFmtId="0" fontId="32" fillId="0" borderId="12" xfId="0" applyFont="1" applyBorder="1" applyAlignment="1" applyProtection="1">
      <alignment horizontal="left" vertical="center"/>
    </xf>
    <xf numFmtId="0" fontId="32" fillId="0" borderId="8" xfId="0" applyFont="1" applyBorder="1" applyAlignment="1" applyProtection="1">
      <alignment horizontal="left" vertical="center"/>
    </xf>
    <xf numFmtId="0" fontId="16" fillId="16" borderId="29" xfId="0" applyFont="1" applyFill="1" applyBorder="1" applyAlignment="1" applyProtection="1">
      <alignment horizontal="right" vertical="center"/>
    </xf>
    <xf numFmtId="0" fontId="16" fillId="13" borderId="3" xfId="0" applyFont="1" applyFill="1" applyBorder="1" applyAlignment="1" applyProtection="1">
      <alignment horizontal="center" vertical="center" wrapText="1"/>
    </xf>
    <xf numFmtId="0" fontId="16" fillId="13" borderId="12" xfId="0" applyFont="1" applyFill="1" applyBorder="1" applyAlignment="1" applyProtection="1">
      <alignment horizontal="center" vertical="center" wrapText="1"/>
    </xf>
    <xf numFmtId="0" fontId="16" fillId="13" borderId="8" xfId="0" applyFont="1" applyFill="1" applyBorder="1" applyAlignment="1" applyProtection="1">
      <alignment horizontal="center" vertical="center" wrapText="1"/>
    </xf>
    <xf numFmtId="0" fontId="20" fillId="0" borderId="3" xfId="0" applyFont="1" applyBorder="1" applyAlignment="1" applyProtection="1">
      <alignment horizontal="left" vertical="center" wrapText="1"/>
    </xf>
    <xf numFmtId="0" fontId="55" fillId="15" borderId="29" xfId="0" applyFont="1" applyFill="1" applyBorder="1" applyAlignment="1" applyProtection="1">
      <alignment horizontal="center" vertical="center"/>
    </xf>
    <xf numFmtId="0" fontId="5" fillId="2" borderId="29" xfId="0" applyFont="1" applyFill="1" applyBorder="1" applyAlignment="1" applyProtection="1">
      <alignment horizontal="center" vertical="center" wrapText="1"/>
    </xf>
    <xf numFmtId="0" fontId="25" fillId="0" borderId="29" xfId="0" applyFont="1" applyBorder="1" applyAlignment="1" applyProtection="1">
      <alignment horizontal="left" vertical="center"/>
    </xf>
    <xf numFmtId="0" fontId="20" fillId="15" borderId="3" xfId="0" applyFont="1" applyFill="1" applyBorder="1" applyAlignment="1" applyProtection="1">
      <alignment horizontal="right" vertical="center"/>
    </xf>
    <xf numFmtId="0" fontId="20" fillId="15" borderId="12" xfId="0" applyFont="1" applyFill="1" applyBorder="1" applyAlignment="1" applyProtection="1">
      <alignment horizontal="right" vertical="center"/>
    </xf>
    <xf numFmtId="0" fontId="20" fillId="15" borderId="8" xfId="0" applyFont="1" applyFill="1" applyBorder="1" applyAlignment="1" applyProtection="1">
      <alignment horizontal="right" vertical="center"/>
    </xf>
    <xf numFmtId="0" fontId="38" fillId="4" borderId="29" xfId="0" applyFont="1" applyFill="1" applyBorder="1" applyAlignment="1" applyProtection="1">
      <alignment horizontal="left" vertical="center"/>
    </xf>
    <xf numFmtId="0" fontId="20" fillId="0" borderId="13" xfId="0" applyFont="1" applyBorder="1" applyAlignment="1" applyProtection="1">
      <alignment horizontal="center" vertical="center"/>
    </xf>
    <xf numFmtId="0" fontId="25" fillId="0" borderId="1" xfId="0" applyFont="1" applyBorder="1" applyAlignment="1" applyProtection="1">
      <alignment horizontal="center" vertical="center" wrapText="1"/>
    </xf>
    <xf numFmtId="164" fontId="26" fillId="21" borderId="3" xfId="1" applyNumberFormat="1" applyFont="1" applyFill="1" applyBorder="1" applyAlignment="1" applyProtection="1">
      <alignment horizontal="right" vertical="center"/>
      <protection locked="0"/>
    </xf>
    <xf numFmtId="164" fontId="15" fillId="21" borderId="8" xfId="0" applyNumberFormat="1" applyFont="1" applyFill="1" applyBorder="1" applyAlignment="1">
      <alignment horizontal="right" vertical="center"/>
    </xf>
    <xf numFmtId="44" fontId="25" fillId="0" borderId="23" xfId="0" applyNumberFormat="1" applyFont="1" applyFill="1" applyBorder="1" applyAlignment="1" applyProtection="1">
      <alignment horizontal="center" vertical="center"/>
    </xf>
    <xf numFmtId="44" fontId="25" fillId="0" borderId="30" xfId="0" applyNumberFormat="1" applyFont="1" applyFill="1" applyBorder="1" applyAlignment="1" applyProtection="1">
      <alignment horizontal="center" vertical="center"/>
    </xf>
    <xf numFmtId="0" fontId="25" fillId="0" borderId="29" xfId="0" applyFont="1" applyFill="1" applyBorder="1" applyAlignment="1" applyProtection="1">
      <alignment horizontal="left" vertical="center" wrapText="1"/>
    </xf>
    <xf numFmtId="10" fontId="2" fillId="21" borderId="29" xfId="3" applyNumberFormat="1" applyFill="1" applyBorder="1" applyAlignment="1" applyProtection="1">
      <alignment vertical="center"/>
    </xf>
    <xf numFmtId="0" fontId="25" fillId="0" borderId="10" xfId="0" applyFont="1" applyBorder="1" applyAlignment="1" applyProtection="1">
      <alignment horizontal="left" vertical="center" wrapText="1"/>
    </xf>
    <xf numFmtId="0" fontId="15" fillId="0" borderId="10" xfId="0" applyFont="1" applyBorder="1" applyAlignment="1" applyProtection="1">
      <alignment horizontal="left" vertical="center" wrapText="1"/>
    </xf>
    <xf numFmtId="0" fontId="25" fillId="0" borderId="12"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0" fillId="0" borderId="22" xfId="0" applyFont="1" applyBorder="1" applyAlignment="1" applyProtection="1">
      <alignment horizontal="center" vertical="center"/>
    </xf>
    <xf numFmtId="0" fontId="20" fillId="0" borderId="20" xfId="0" applyFont="1" applyBorder="1" applyAlignment="1" applyProtection="1">
      <alignment horizontal="center" vertical="center"/>
    </xf>
    <xf numFmtId="0" fontId="20" fillId="0" borderId="18" xfId="0" applyFont="1" applyBorder="1" applyAlignment="1" applyProtection="1">
      <alignment horizontal="center" vertical="center"/>
    </xf>
    <xf numFmtId="0" fontId="25" fillId="0" borderId="4" xfId="0" applyFont="1" applyBorder="1" applyAlignment="1" applyProtection="1">
      <alignment horizontal="center" vertical="center" wrapText="1"/>
    </xf>
    <xf numFmtId="0" fontId="25" fillId="0" borderId="26" xfId="0" applyFont="1" applyBorder="1" applyAlignment="1" applyProtection="1">
      <alignment horizontal="center" vertical="center" wrapText="1"/>
    </xf>
    <xf numFmtId="0" fontId="25" fillId="0" borderId="6" xfId="0" applyFont="1" applyBorder="1" applyAlignment="1" applyProtection="1">
      <alignment horizontal="center" vertical="center" wrapText="1"/>
    </xf>
    <xf numFmtId="164" fontId="2" fillId="21" borderId="3" xfId="2" applyNumberFormat="1" applyFill="1" applyBorder="1" applyAlignment="1" applyProtection="1">
      <alignment horizontal="right" vertical="center"/>
    </xf>
    <xf numFmtId="164" fontId="2" fillId="21" borderId="8" xfId="2" applyNumberFormat="1" applyFill="1" applyBorder="1" applyAlignment="1">
      <alignment horizontal="right" vertical="center"/>
    </xf>
    <xf numFmtId="44" fontId="25" fillId="0" borderId="27" xfId="0" applyNumberFormat="1" applyFont="1" applyFill="1" applyBorder="1" applyAlignment="1" applyProtection="1">
      <alignment horizontal="center" vertical="center"/>
    </xf>
    <xf numFmtId="0" fontId="21" fillId="0" borderId="3" xfId="0" applyFont="1" applyBorder="1" applyAlignment="1">
      <alignment horizontal="left" vertical="center"/>
    </xf>
    <xf numFmtId="0" fontId="21" fillId="0" borderId="12" xfId="0" applyFont="1" applyBorder="1" applyAlignment="1">
      <alignment horizontal="left" vertical="center"/>
    </xf>
    <xf numFmtId="0" fontId="21" fillId="0" borderId="8" xfId="0" applyFont="1" applyBorder="1" applyAlignment="1">
      <alignment horizontal="left" vertical="center"/>
    </xf>
    <xf numFmtId="10" fontId="21" fillId="0" borderId="3" xfId="0" applyNumberFormat="1" applyFont="1" applyBorder="1" applyAlignment="1">
      <alignment horizontal="center" vertical="center"/>
    </xf>
    <xf numFmtId="0" fontId="15" fillId="0" borderId="8" xfId="0" applyFont="1" applyBorder="1" applyAlignment="1">
      <alignment horizontal="center" vertical="center"/>
    </xf>
    <xf numFmtId="0" fontId="22" fillId="15" borderId="25" xfId="0" applyFont="1" applyFill="1" applyBorder="1" applyAlignment="1" applyProtection="1">
      <alignment horizontal="right" vertical="center" wrapText="1"/>
    </xf>
    <xf numFmtId="0" fontId="22" fillId="15" borderId="12" xfId="0" applyFont="1" applyFill="1" applyBorder="1" applyAlignment="1" applyProtection="1">
      <alignment horizontal="right" vertical="center"/>
    </xf>
    <xf numFmtId="0" fontId="22" fillId="15" borderId="8" xfId="0" applyFont="1" applyFill="1" applyBorder="1" applyAlignment="1" applyProtection="1">
      <alignment horizontal="right" vertical="center"/>
    </xf>
    <xf numFmtId="10" fontId="16" fillId="15" borderId="3" xfId="0" applyNumberFormat="1" applyFont="1" applyFill="1" applyBorder="1" applyAlignment="1" applyProtection="1">
      <alignment horizontal="center" vertical="center"/>
    </xf>
    <xf numFmtId="0" fontId="15" fillId="15" borderId="8" xfId="0" applyFont="1" applyFill="1" applyBorder="1" applyAlignment="1">
      <alignment horizontal="center" vertical="center"/>
    </xf>
    <xf numFmtId="0" fontId="26" fillId="0" borderId="3" xfId="0" applyFont="1" applyFill="1" applyBorder="1" applyAlignment="1" applyProtection="1">
      <alignment horizontal="right" vertical="center"/>
      <protection locked="0"/>
    </xf>
    <xf numFmtId="0" fontId="15" fillId="0" borderId="8" xfId="0" applyFont="1" applyFill="1" applyBorder="1" applyAlignment="1">
      <alignment horizontal="right" vertical="center"/>
    </xf>
    <xf numFmtId="0" fontId="26" fillId="0" borderId="3" xfId="0" applyNumberFormat="1" applyFont="1" applyFill="1" applyBorder="1" applyAlignment="1" applyProtection="1">
      <alignment horizontal="right" vertical="center"/>
      <protection locked="0"/>
    </xf>
    <xf numFmtId="0" fontId="15" fillId="0" borderId="8" xfId="0" applyNumberFormat="1" applyFont="1" applyFill="1" applyBorder="1" applyAlignment="1">
      <alignment horizontal="right" vertical="center"/>
    </xf>
    <xf numFmtId="9" fontId="26" fillId="21" borderId="3" xfId="0" applyNumberFormat="1" applyFont="1" applyFill="1" applyBorder="1" applyAlignment="1" applyProtection="1">
      <alignment horizontal="right" vertical="center"/>
      <protection locked="0"/>
    </xf>
    <xf numFmtId="9" fontId="15" fillId="21" borderId="8" xfId="0" applyNumberFormat="1" applyFont="1" applyFill="1" applyBorder="1" applyAlignment="1">
      <alignment horizontal="right" vertical="center"/>
    </xf>
    <xf numFmtId="0" fontId="36" fillId="4" borderId="29" xfId="0" applyFont="1" applyFill="1" applyBorder="1" applyAlignment="1" applyProtection="1">
      <alignment horizontal="left" vertical="center" wrapText="1"/>
    </xf>
    <xf numFmtId="0" fontId="22" fillId="6" borderId="29" xfId="0" applyFont="1" applyFill="1" applyBorder="1" applyAlignment="1">
      <alignment horizontal="center" vertical="center" wrapText="1"/>
    </xf>
    <xf numFmtId="0" fontId="20" fillId="10" borderId="3"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0" fillId="10" borderId="8" xfId="0" applyFont="1" applyFill="1" applyBorder="1" applyAlignment="1">
      <alignment horizontal="center" vertical="center" wrapText="1"/>
    </xf>
    <xf numFmtId="10" fontId="21" fillId="0" borderId="3" xfId="0" applyNumberFormat="1" applyFont="1" applyFill="1" applyBorder="1" applyAlignment="1">
      <alignment horizontal="center" vertical="center"/>
    </xf>
    <xf numFmtId="0" fontId="15" fillId="0" borderId="8" xfId="0" applyFont="1" applyFill="1" applyBorder="1" applyAlignment="1">
      <alignment horizontal="center" vertical="center"/>
    </xf>
    <xf numFmtId="0" fontId="16" fillId="2" borderId="29"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4" borderId="8" xfId="0" applyFont="1" applyFill="1" applyBorder="1" applyAlignment="1" applyProtection="1">
      <alignment horizontal="center" vertical="center" wrapText="1"/>
    </xf>
    <xf numFmtId="0" fontId="20" fillId="4" borderId="6" xfId="0" applyFont="1" applyFill="1" applyBorder="1" applyAlignment="1">
      <alignment horizontal="center" vertical="center"/>
    </xf>
    <xf numFmtId="0" fontId="15" fillId="4" borderId="7" xfId="0" applyFont="1" applyFill="1" applyBorder="1" applyAlignment="1">
      <alignment vertical="center"/>
    </xf>
    <xf numFmtId="0" fontId="22" fillId="15" borderId="25" xfId="0" applyFont="1" applyFill="1" applyBorder="1" applyAlignment="1" applyProtection="1">
      <alignment horizontal="right" vertical="center"/>
    </xf>
    <xf numFmtId="0" fontId="21" fillId="0" borderId="29" xfId="0" applyFont="1" applyBorder="1" applyAlignment="1" applyProtection="1">
      <alignment horizontal="left" vertical="center"/>
    </xf>
    <xf numFmtId="0" fontId="5" fillId="6" borderId="29" xfId="0" applyFont="1" applyFill="1" applyBorder="1" applyAlignment="1" applyProtection="1">
      <alignment horizontal="center" vertical="center"/>
    </xf>
    <xf numFmtId="0" fontId="21" fillId="0" borderId="3" xfId="0" applyFont="1" applyFill="1" applyBorder="1" applyAlignment="1" applyProtection="1">
      <alignment horizontal="left" vertical="center"/>
    </xf>
    <xf numFmtId="0" fontId="21" fillId="0" borderId="12" xfId="0" applyFont="1" applyFill="1" applyBorder="1" applyAlignment="1" applyProtection="1">
      <alignment horizontal="left" vertical="center"/>
    </xf>
    <xf numFmtId="0" fontId="21" fillId="0" borderId="8" xfId="0" applyFont="1" applyFill="1" applyBorder="1" applyAlignment="1" applyProtection="1">
      <alignment horizontal="left" vertical="center"/>
    </xf>
    <xf numFmtId="0" fontId="5" fillId="13" borderId="3" xfId="0" applyFont="1" applyFill="1" applyBorder="1" applyAlignment="1" applyProtection="1">
      <alignment horizontal="center" vertical="center"/>
    </xf>
    <xf numFmtId="0" fontId="5" fillId="13" borderId="12" xfId="0" applyFont="1" applyFill="1" applyBorder="1" applyAlignment="1" applyProtection="1">
      <alignment horizontal="center" vertical="center"/>
    </xf>
    <xf numFmtId="0" fontId="5" fillId="13" borderId="8" xfId="0" applyFont="1" applyFill="1" applyBorder="1" applyAlignment="1" applyProtection="1">
      <alignment horizontal="center" vertical="center"/>
    </xf>
    <xf numFmtId="0" fontId="16" fillId="14" borderId="12" xfId="0" applyFont="1" applyFill="1" applyBorder="1" applyAlignment="1" applyProtection="1">
      <alignment horizontal="center" vertical="center" wrapText="1"/>
    </xf>
    <xf numFmtId="0" fontId="16" fillId="14" borderId="8" xfId="0" applyFont="1" applyFill="1" applyBorder="1" applyAlignment="1" applyProtection="1">
      <alignment horizontal="center" vertical="center" wrapText="1"/>
    </xf>
    <xf numFmtId="0" fontId="22" fillId="0" borderId="5" xfId="0" applyFont="1" applyBorder="1" applyAlignment="1" applyProtection="1">
      <alignment horizontal="center" vertical="center"/>
    </xf>
    <xf numFmtId="0" fontId="22" fillId="0" borderId="7" xfId="0" applyFont="1" applyBorder="1" applyAlignment="1" applyProtection="1">
      <alignment horizontal="center" vertical="center"/>
    </xf>
    <xf numFmtId="0" fontId="21" fillId="0" borderId="29" xfId="0" applyFont="1" applyFill="1" applyBorder="1" applyAlignment="1" applyProtection="1">
      <alignment horizontal="left" vertical="center"/>
    </xf>
    <xf numFmtId="22" fontId="15" fillId="11" borderId="3" xfId="0" applyNumberFormat="1" applyFont="1" applyFill="1" applyBorder="1" applyAlignment="1" applyProtection="1">
      <alignment horizontal="center" vertical="center"/>
    </xf>
    <xf numFmtId="0" fontId="15" fillId="11" borderId="12" xfId="0" applyFont="1" applyFill="1" applyBorder="1" applyAlignment="1" applyProtection="1">
      <alignment horizontal="center" vertical="center"/>
    </xf>
    <xf numFmtId="0" fontId="15" fillId="11" borderId="17" xfId="0" applyFont="1" applyFill="1" applyBorder="1" applyAlignment="1" applyProtection="1">
      <alignment horizontal="center" vertical="center"/>
    </xf>
    <xf numFmtId="0" fontId="15" fillId="0" borderId="3" xfId="0" applyFont="1" applyFill="1" applyBorder="1" applyAlignment="1" applyProtection="1">
      <alignment horizontal="left" vertical="center"/>
    </xf>
    <xf numFmtId="0" fontId="15" fillId="0" borderId="8" xfId="0" applyFont="1" applyFill="1" applyBorder="1" applyAlignment="1">
      <alignment horizontal="left" vertical="center"/>
    </xf>
    <xf numFmtId="0" fontId="16" fillId="7" borderId="13" xfId="0" applyFont="1" applyFill="1" applyBorder="1" applyAlignment="1" applyProtection="1">
      <alignment horizontal="center" vertical="center"/>
    </xf>
    <xf numFmtId="0" fontId="16" fillId="7" borderId="1" xfId="0" applyFont="1" applyFill="1" applyBorder="1" applyAlignment="1" applyProtection="1">
      <alignment horizontal="center" vertical="center"/>
    </xf>
    <xf numFmtId="0" fontId="16" fillId="7" borderId="3" xfId="0" applyFont="1" applyFill="1" applyBorder="1" applyAlignment="1" applyProtection="1">
      <alignment horizontal="center" vertical="center"/>
    </xf>
    <xf numFmtId="0" fontId="16" fillId="7" borderId="9" xfId="0" applyFont="1" applyFill="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12" xfId="0" applyFont="1" applyBorder="1" applyAlignment="1" applyProtection="1">
      <alignment horizontal="center" vertical="center"/>
    </xf>
    <xf numFmtId="0" fontId="15" fillId="0" borderId="17" xfId="0" applyFont="1" applyBorder="1" applyAlignment="1" applyProtection="1">
      <alignment horizontal="center" vertical="center"/>
    </xf>
    <xf numFmtId="0" fontId="15" fillId="12" borderId="29" xfId="0" applyFont="1" applyFill="1" applyBorder="1" applyAlignment="1" applyProtection="1">
      <alignment horizontal="left" vertical="center"/>
    </xf>
    <xf numFmtId="0" fontId="16" fillId="19" borderId="29" xfId="0" applyFont="1" applyFill="1" applyBorder="1" applyAlignment="1" applyProtection="1">
      <alignment horizontal="center" vertical="center"/>
    </xf>
    <xf numFmtId="0" fontId="16" fillId="20" borderId="29" xfId="0" applyFont="1" applyFill="1" applyBorder="1" applyAlignment="1" applyProtection="1">
      <alignment horizontal="center" vertical="center"/>
    </xf>
    <xf numFmtId="0" fontId="15" fillId="20" borderId="3" xfId="0" applyFont="1" applyFill="1" applyBorder="1" applyAlignment="1" applyProtection="1">
      <alignment horizontal="center" vertical="center"/>
    </xf>
    <xf numFmtId="0" fontId="15" fillId="20" borderId="8" xfId="0" applyFont="1" applyFill="1" applyBorder="1" applyAlignment="1" applyProtection="1">
      <alignment horizontal="center" vertical="center"/>
    </xf>
    <xf numFmtId="0" fontId="25" fillId="21" borderId="29" xfId="0" applyFont="1" applyFill="1" applyBorder="1" applyAlignment="1" applyProtection="1">
      <alignment horizontal="center" vertical="center" wrapText="1"/>
    </xf>
    <xf numFmtId="0" fontId="25" fillId="12" borderId="29" xfId="0" applyFont="1" applyFill="1" applyBorder="1" applyAlignment="1" applyProtection="1">
      <alignment horizontal="center" vertical="center"/>
    </xf>
    <xf numFmtId="0" fontId="25" fillId="21" borderId="29" xfId="0" applyFont="1" applyFill="1" applyBorder="1" applyAlignment="1">
      <alignment horizontal="center" vertical="center"/>
    </xf>
    <xf numFmtId="0" fontId="15" fillId="0" borderId="29" xfId="0" applyFont="1" applyFill="1" applyBorder="1" applyAlignment="1" applyProtection="1">
      <alignment horizontal="center" vertical="center"/>
    </xf>
    <xf numFmtId="0" fontId="19" fillId="0" borderId="29"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xf>
    <xf numFmtId="0" fontId="17" fillId="3" borderId="29" xfId="0" applyFont="1" applyFill="1" applyBorder="1" applyAlignment="1" applyProtection="1">
      <alignment horizontal="center" vertical="center"/>
      <protection locked="0"/>
    </xf>
    <xf numFmtId="49" fontId="18" fillId="3" borderId="29" xfId="0" applyNumberFormat="1" applyFont="1" applyFill="1" applyBorder="1" applyAlignment="1" applyProtection="1">
      <alignment horizontal="center" vertical="center"/>
    </xf>
    <xf numFmtId="0" fontId="10" fillId="15" borderId="29" xfId="0" applyFont="1" applyFill="1" applyBorder="1" applyAlignment="1" applyProtection="1">
      <alignment horizontal="center" vertical="center"/>
      <protection locked="0"/>
    </xf>
    <xf numFmtId="0" fontId="16" fillId="3" borderId="29" xfId="0" applyFont="1" applyFill="1" applyBorder="1" applyAlignment="1" applyProtection="1">
      <alignment horizontal="center" vertical="center"/>
    </xf>
    <xf numFmtId="0" fontId="16" fillId="7" borderId="29" xfId="0" applyFont="1" applyFill="1" applyBorder="1" applyAlignment="1" applyProtection="1">
      <alignment horizontal="center" vertical="center"/>
    </xf>
    <xf numFmtId="165" fontId="14" fillId="12" borderId="29" xfId="0" applyNumberFormat="1" applyFont="1" applyFill="1" applyBorder="1" applyAlignment="1" applyProtection="1">
      <alignment horizontal="center" vertical="center"/>
      <protection locked="0"/>
    </xf>
    <xf numFmtId="0" fontId="16" fillId="8" borderId="29" xfId="0" applyFont="1" applyFill="1" applyBorder="1" applyAlignment="1" applyProtection="1">
      <alignment horizontal="center" vertical="center"/>
    </xf>
    <xf numFmtId="0" fontId="16" fillId="0" borderId="29" xfId="0" applyFont="1" applyBorder="1" applyAlignment="1" applyProtection="1">
      <alignment horizontal="left" vertical="center"/>
    </xf>
    <xf numFmtId="0" fontId="18" fillId="11" borderId="29" xfId="0" applyFont="1" applyFill="1" applyBorder="1" applyAlignment="1" applyProtection="1">
      <alignment horizontal="center" vertical="center"/>
      <protection locked="0"/>
    </xf>
    <xf numFmtId="0" fontId="24" fillId="0" borderId="3" xfId="0" applyFont="1" applyBorder="1" applyAlignment="1" applyProtection="1">
      <alignment horizontal="left" vertical="center"/>
    </xf>
    <xf numFmtId="0" fontId="24" fillId="0" borderId="12" xfId="0" applyFont="1" applyBorder="1" applyAlignment="1" applyProtection="1">
      <alignment horizontal="left" vertical="center"/>
    </xf>
    <xf numFmtId="0" fontId="24" fillId="0" borderId="8" xfId="0" applyFont="1" applyBorder="1" applyAlignment="1" applyProtection="1">
      <alignment horizontal="left" vertical="center"/>
    </xf>
    <xf numFmtId="0" fontId="34" fillId="0" borderId="3" xfId="0" applyFont="1" applyBorder="1" applyAlignment="1" applyProtection="1">
      <alignment horizontal="center" vertical="center"/>
      <protection locked="0"/>
    </xf>
    <xf numFmtId="0" fontId="34" fillId="0" borderId="12" xfId="0" applyFont="1" applyBorder="1" applyAlignment="1" applyProtection="1">
      <alignment horizontal="center" vertical="center"/>
      <protection locked="0"/>
    </xf>
    <xf numFmtId="0" fontId="34" fillId="0" borderId="17" xfId="0" applyFont="1" applyBorder="1" applyAlignment="1" applyProtection="1">
      <alignment horizontal="center" vertical="center"/>
      <protection locked="0"/>
    </xf>
    <xf numFmtId="0" fontId="24" fillId="12" borderId="1" xfId="0" applyFont="1" applyFill="1" applyBorder="1" applyAlignment="1" applyProtection="1">
      <alignment horizontal="left" vertical="center" wrapText="1"/>
    </xf>
    <xf numFmtId="0" fontId="24" fillId="12" borderId="1" xfId="0" applyFont="1" applyFill="1" applyBorder="1" applyAlignment="1" applyProtection="1">
      <alignment horizontal="left" vertical="center"/>
    </xf>
    <xf numFmtId="0" fontId="34" fillId="12" borderId="3" xfId="0" applyNumberFormat="1" applyFont="1" applyFill="1" applyBorder="1" applyAlignment="1" applyProtection="1">
      <alignment horizontal="center" vertical="center" wrapText="1"/>
      <protection locked="0"/>
    </xf>
    <xf numFmtId="0" fontId="24" fillId="12" borderId="17" xfId="0" applyNumberFormat="1" applyFont="1" applyFill="1" applyBorder="1" applyAlignment="1">
      <alignment vertical="center"/>
    </xf>
    <xf numFmtId="0" fontId="15" fillId="12" borderId="3" xfId="0" applyFont="1" applyFill="1" applyBorder="1" applyAlignment="1" applyProtection="1">
      <alignment horizontal="left" vertical="center"/>
    </xf>
    <xf numFmtId="0" fontId="15" fillId="12" borderId="12" xfId="0" applyFont="1" applyFill="1" applyBorder="1" applyAlignment="1" applyProtection="1">
      <alignment horizontal="left" vertical="center"/>
    </xf>
    <xf numFmtId="0" fontId="15" fillId="12" borderId="8" xfId="0" applyFont="1" applyFill="1" applyBorder="1" applyAlignment="1">
      <alignment horizontal="left" vertical="center"/>
    </xf>
    <xf numFmtId="0" fontId="16" fillId="0" borderId="0" xfId="0" applyFont="1" applyBorder="1" applyAlignment="1" applyProtection="1">
      <alignment horizontal="center" vertical="center"/>
    </xf>
    <xf numFmtId="0" fontId="16" fillId="0" borderId="13" xfId="0" applyFont="1" applyBorder="1" applyAlignment="1" applyProtection="1">
      <alignment horizontal="left" vertical="center"/>
    </xf>
    <xf numFmtId="0" fontId="16" fillId="0" borderId="1" xfId="0" applyFont="1" applyBorder="1" applyAlignment="1" applyProtection="1">
      <alignment horizontal="left" vertical="center"/>
    </xf>
    <xf numFmtId="0" fontId="18" fillId="11" borderId="1" xfId="0" applyFont="1" applyFill="1" applyBorder="1" applyAlignment="1" applyProtection="1">
      <alignment horizontal="center" vertical="center"/>
      <protection locked="0"/>
    </xf>
    <xf numFmtId="0" fontId="18" fillId="11" borderId="3" xfId="0" applyFont="1" applyFill="1" applyBorder="1" applyAlignment="1" applyProtection="1">
      <alignment horizontal="center" vertical="center"/>
      <protection locked="0"/>
    </xf>
    <xf numFmtId="0" fontId="18" fillId="11" borderId="9" xfId="0" applyFont="1" applyFill="1" applyBorder="1" applyAlignment="1" applyProtection="1">
      <alignment horizontal="center" vertical="center"/>
      <protection locked="0"/>
    </xf>
    <xf numFmtId="0" fontId="16" fillId="8" borderId="13" xfId="0" applyFont="1" applyFill="1" applyBorder="1" applyAlignment="1" applyProtection="1">
      <alignment horizontal="center" vertical="center"/>
    </xf>
    <xf numFmtId="0" fontId="16" fillId="8" borderId="1" xfId="0" applyFont="1" applyFill="1" applyBorder="1" applyAlignment="1" applyProtection="1">
      <alignment horizontal="center" vertical="center"/>
    </xf>
    <xf numFmtId="0" fontId="16" fillId="8" borderId="3" xfId="0" applyFont="1" applyFill="1" applyBorder="1" applyAlignment="1" applyProtection="1">
      <alignment horizontal="center" vertical="center"/>
    </xf>
    <xf numFmtId="0" fontId="16" fillId="8" borderId="9" xfId="0" applyFont="1" applyFill="1" applyBorder="1" applyAlignment="1" applyProtection="1">
      <alignment horizontal="center" vertical="center"/>
    </xf>
    <xf numFmtId="0" fontId="39" fillId="4" borderId="3" xfId="0" applyFont="1" applyFill="1" applyBorder="1" applyAlignment="1" applyProtection="1">
      <alignment horizontal="left" vertical="center"/>
    </xf>
    <xf numFmtId="0" fontId="39" fillId="4" borderId="12" xfId="0" applyFont="1" applyFill="1" applyBorder="1" applyAlignment="1" applyProtection="1">
      <alignment horizontal="left" vertical="center"/>
    </xf>
    <xf numFmtId="0" fontId="39" fillId="4" borderId="8" xfId="0" applyFont="1" applyFill="1" applyBorder="1" applyAlignment="1" applyProtection="1">
      <alignment horizontal="left" vertical="center"/>
    </xf>
    <xf numFmtId="0" fontId="16" fillId="3" borderId="29" xfId="0" applyFont="1" applyFill="1" applyBorder="1" applyAlignment="1" applyProtection="1">
      <alignment horizontal="center"/>
    </xf>
    <xf numFmtId="0" fontId="16" fillId="7" borderId="29" xfId="0" applyFont="1" applyFill="1" applyBorder="1" applyAlignment="1" applyProtection="1">
      <alignment horizontal="center"/>
    </xf>
    <xf numFmtId="0" fontId="17" fillId="3" borderId="29" xfId="0" applyFont="1" applyFill="1" applyBorder="1" applyAlignment="1" applyProtection="1">
      <alignment horizontal="center"/>
      <protection locked="0"/>
    </xf>
    <xf numFmtId="49" fontId="18" fillId="3" borderId="29" xfId="0" applyNumberFormat="1" applyFont="1" applyFill="1" applyBorder="1" applyAlignment="1" applyProtection="1">
      <alignment horizontal="center"/>
    </xf>
    <xf numFmtId="165" fontId="14" fillId="12" borderId="29" xfId="0" applyNumberFormat="1" applyFont="1" applyFill="1" applyBorder="1" applyAlignment="1" applyProtection="1">
      <alignment horizontal="center"/>
      <protection locked="0"/>
    </xf>
    <xf numFmtId="0" fontId="16" fillId="8" borderId="29" xfId="0" applyFont="1" applyFill="1" applyBorder="1" applyAlignment="1" applyProtection="1">
      <alignment horizontal="center"/>
    </xf>
    <xf numFmtId="0" fontId="24" fillId="0" borderId="29" xfId="0" applyFont="1" applyBorder="1" applyAlignment="1" applyProtection="1">
      <alignment horizontal="left"/>
    </xf>
    <xf numFmtId="0" fontId="34" fillId="0" borderId="29" xfId="0" applyFont="1" applyBorder="1" applyAlignment="1" applyProtection="1">
      <alignment horizontal="center" vertical="center"/>
      <protection locked="0"/>
    </xf>
    <xf numFmtId="0" fontId="24" fillId="12" borderId="29" xfId="0" applyFont="1" applyFill="1" applyBorder="1" applyAlignment="1" applyProtection="1">
      <alignment horizontal="left" vertical="center" wrapText="1"/>
    </xf>
    <xf numFmtId="0" fontId="24" fillId="12" borderId="29" xfId="0" applyFont="1" applyFill="1" applyBorder="1" applyAlignment="1" applyProtection="1">
      <alignment horizontal="left" vertical="center"/>
    </xf>
    <xf numFmtId="0" fontId="34" fillId="12" borderId="29" xfId="0" applyNumberFormat="1" applyFont="1" applyFill="1" applyBorder="1" applyAlignment="1" applyProtection="1">
      <alignment horizontal="center" vertical="center" wrapText="1"/>
      <protection locked="0"/>
    </xf>
    <xf numFmtId="0" fontId="24" fillId="12" borderId="29" xfId="0" applyNumberFormat="1" applyFont="1" applyFill="1" applyBorder="1" applyAlignment="1">
      <alignment vertical="center"/>
    </xf>
    <xf numFmtId="0" fontId="15" fillId="0" borderId="29" xfId="0" applyFont="1" applyBorder="1" applyAlignment="1" applyProtection="1">
      <alignment horizontal="left"/>
    </xf>
    <xf numFmtId="22" fontId="15" fillId="11" borderId="29" xfId="0" applyNumberFormat="1" applyFont="1" applyFill="1" applyBorder="1" applyAlignment="1" applyProtection="1">
      <alignment horizontal="center"/>
    </xf>
    <xf numFmtId="0" fontId="15" fillId="11" borderId="29" xfId="0" applyFont="1" applyFill="1" applyBorder="1" applyAlignment="1" applyProtection="1">
      <alignment horizontal="center"/>
    </xf>
    <xf numFmtId="0" fontId="16" fillId="0" borderId="29" xfId="0" applyFont="1" applyBorder="1" applyAlignment="1" applyProtection="1">
      <alignment horizontal="left"/>
    </xf>
    <xf numFmtId="0" fontId="18" fillId="11" borderId="29" xfId="0" applyFont="1" applyFill="1" applyBorder="1" applyAlignment="1" applyProtection="1">
      <alignment horizontal="center"/>
      <protection locked="0"/>
    </xf>
    <xf numFmtId="0" fontId="18" fillId="20" borderId="29" xfId="0" applyFont="1" applyFill="1" applyBorder="1" applyAlignment="1" applyProtection="1">
      <alignment horizontal="center" wrapText="1"/>
      <protection locked="0"/>
    </xf>
    <xf numFmtId="0" fontId="39" fillId="4" borderId="29" xfId="0" applyFont="1" applyFill="1" applyBorder="1" applyAlignment="1" applyProtection="1">
      <alignment horizontal="left" vertical="center"/>
    </xf>
    <xf numFmtId="0" fontId="15" fillId="12" borderId="29" xfId="0" applyFont="1" applyFill="1" applyBorder="1" applyAlignment="1" applyProtection="1">
      <alignment horizontal="left"/>
    </xf>
    <xf numFmtId="0" fontId="15" fillId="12" borderId="29" xfId="0" applyFont="1" applyFill="1" applyBorder="1" applyAlignment="1">
      <alignment horizontal="left"/>
    </xf>
    <xf numFmtId="0" fontId="16" fillId="19" borderId="29" xfId="0" applyFont="1" applyFill="1" applyBorder="1" applyAlignment="1" applyProtection="1">
      <alignment horizontal="center"/>
    </xf>
    <xf numFmtId="0" fontId="16" fillId="20" borderId="29" xfId="0" applyFont="1" applyFill="1" applyBorder="1" applyAlignment="1" applyProtection="1">
      <alignment horizontal="center"/>
    </xf>
    <xf numFmtId="0" fontId="15" fillId="20" borderId="29" xfId="0" applyFont="1" applyFill="1" applyBorder="1" applyAlignment="1" applyProtection="1">
      <alignment horizontal="center"/>
    </xf>
    <xf numFmtId="0" fontId="5" fillId="6" borderId="29" xfId="0" applyFont="1" applyFill="1" applyBorder="1" applyAlignment="1" applyProtection="1">
      <alignment horizontal="center"/>
    </xf>
    <xf numFmtId="0" fontId="16" fillId="0" borderId="0" xfId="0" applyFont="1" applyBorder="1" applyAlignment="1" applyProtection="1">
      <alignment horizontal="center"/>
    </xf>
    <xf numFmtId="0" fontId="5" fillId="13" borderId="29" xfId="0" applyFont="1" applyFill="1" applyBorder="1" applyAlignment="1" applyProtection="1">
      <alignment horizontal="center"/>
    </xf>
    <xf numFmtId="0" fontId="15" fillId="0" borderId="29" xfId="0" applyFont="1" applyBorder="1" applyAlignment="1" applyProtection="1">
      <alignment horizontal="center" vertical="center"/>
    </xf>
    <xf numFmtId="0" fontId="15" fillId="0" borderId="29" xfId="0" applyFont="1" applyFill="1" applyBorder="1" applyAlignment="1">
      <alignment horizontal="left"/>
    </xf>
    <xf numFmtId="0" fontId="21" fillId="0" borderId="29" xfId="0" applyFont="1" applyBorder="1" applyAlignment="1" applyProtection="1">
      <alignment horizontal="left"/>
    </xf>
    <xf numFmtId="0" fontId="16" fillId="14" borderId="29" xfId="0" applyFont="1" applyFill="1" applyBorder="1" applyAlignment="1" applyProtection="1">
      <alignment horizontal="center" vertical="center" wrapText="1"/>
    </xf>
    <xf numFmtId="0" fontId="21" fillId="0" borderId="29" xfId="0" applyFont="1" applyBorder="1" applyAlignment="1">
      <alignment horizontal="left" vertical="center"/>
    </xf>
    <xf numFmtId="0" fontId="16" fillId="17" borderId="29" xfId="0" applyFont="1" applyFill="1" applyBorder="1" applyAlignment="1" applyProtection="1">
      <alignment horizontal="center"/>
    </xf>
    <xf numFmtId="0" fontId="21" fillId="0" borderId="29" xfId="0" applyFont="1" applyFill="1" applyBorder="1" applyAlignment="1" applyProtection="1">
      <alignment horizontal="left"/>
    </xf>
    <xf numFmtId="0" fontId="22" fillId="0" borderId="29" xfId="0" applyFont="1" applyBorder="1" applyAlignment="1" applyProtection="1">
      <alignment horizontal="center" vertical="center"/>
    </xf>
    <xf numFmtId="44" fontId="21" fillId="0" borderId="29" xfId="0" applyNumberFormat="1" applyFont="1" applyFill="1" applyBorder="1" applyAlignment="1" applyProtection="1">
      <alignment vertical="distributed" wrapText="1"/>
    </xf>
    <xf numFmtId="10" fontId="21" fillId="0" borderId="29" xfId="0" applyNumberFormat="1" applyFont="1" applyFill="1" applyBorder="1" applyAlignment="1">
      <alignment horizontal="center" vertical="center"/>
    </xf>
    <xf numFmtId="0" fontId="15" fillId="0" borderId="29" xfId="0" applyFont="1" applyFill="1" applyBorder="1" applyAlignment="1">
      <alignment horizontal="center" vertical="center"/>
    </xf>
    <xf numFmtId="10" fontId="21" fillId="0" borderId="29" xfId="0" applyNumberFormat="1" applyFont="1" applyBorder="1" applyAlignment="1">
      <alignment horizontal="center" vertical="center"/>
    </xf>
    <xf numFmtId="0" fontId="15" fillId="0" borderId="29" xfId="0" applyFont="1" applyBorder="1" applyAlignment="1">
      <alignment horizontal="center" vertical="center"/>
    </xf>
    <xf numFmtId="0" fontId="22" fillId="15" borderId="29" xfId="0" applyFont="1" applyFill="1" applyBorder="1" applyAlignment="1" applyProtection="1">
      <alignment horizontal="right" vertical="center"/>
    </xf>
    <xf numFmtId="0" fontId="16" fillId="4" borderId="29" xfId="0" applyFont="1" applyFill="1" applyBorder="1" applyAlignment="1" applyProtection="1">
      <alignment horizontal="center" vertical="center" wrapText="1"/>
    </xf>
    <xf numFmtId="0" fontId="20" fillId="4" borderId="29" xfId="0" applyFont="1" applyFill="1" applyBorder="1" applyAlignment="1">
      <alignment horizontal="center"/>
    </xf>
    <xf numFmtId="0" fontId="15" fillId="4" borderId="29" xfId="0" applyFont="1" applyFill="1" applyBorder="1" applyAlignment="1"/>
    <xf numFmtId="0" fontId="22" fillId="15" borderId="29" xfId="0" applyFont="1" applyFill="1" applyBorder="1" applyAlignment="1" applyProtection="1">
      <alignment horizontal="right" vertical="center" wrapText="1"/>
    </xf>
    <xf numFmtId="10" fontId="16" fillId="15" borderId="29" xfId="0" applyNumberFormat="1" applyFont="1" applyFill="1" applyBorder="1" applyAlignment="1" applyProtection="1">
      <alignment horizontal="center" vertical="center"/>
    </xf>
    <xf numFmtId="0" fontId="15" fillId="15" borderId="29" xfId="0" applyFont="1" applyFill="1" applyBorder="1" applyAlignment="1">
      <alignment horizontal="center" vertical="center"/>
    </xf>
    <xf numFmtId="0" fontId="22" fillId="6" borderId="29" xfId="0" applyFont="1" applyFill="1" applyBorder="1" applyAlignment="1">
      <alignment horizontal="center" wrapText="1"/>
    </xf>
    <xf numFmtId="0" fontId="20" fillId="10" borderId="29" xfId="0" applyFont="1" applyFill="1" applyBorder="1" applyAlignment="1">
      <alignment horizontal="center" vertical="center" wrapText="1"/>
    </xf>
    <xf numFmtId="0" fontId="20" fillId="0" borderId="29" xfId="0" applyFont="1" applyBorder="1" applyAlignment="1" applyProtection="1">
      <alignment horizontal="center" vertical="center"/>
    </xf>
    <xf numFmtId="0" fontId="25" fillId="0" borderId="29" xfId="0" applyFont="1" applyBorder="1" applyAlignment="1" applyProtection="1">
      <alignment horizontal="center" vertical="center" wrapText="1"/>
    </xf>
    <xf numFmtId="164" fontId="2" fillId="21" borderId="29" xfId="2" applyNumberFormat="1" applyFill="1" applyBorder="1" applyAlignment="1" applyProtection="1">
      <alignment horizontal="right" vertical="center"/>
    </xf>
    <xf numFmtId="164" fontId="2" fillId="21" borderId="29" xfId="2" applyNumberFormat="1" applyFill="1" applyBorder="1" applyAlignment="1">
      <alignment horizontal="right" vertical="center"/>
    </xf>
    <xf numFmtId="44" fontId="25" fillId="0" borderId="29" xfId="0" applyNumberFormat="1" applyFont="1" applyFill="1" applyBorder="1" applyAlignment="1" applyProtection="1">
      <alignment horizontal="center" vertical="center"/>
    </xf>
    <xf numFmtId="0" fontId="26" fillId="0" borderId="29" xfId="0" applyFont="1" applyFill="1" applyBorder="1" applyAlignment="1" applyProtection="1">
      <alignment horizontal="right" vertical="center"/>
      <protection locked="0"/>
    </xf>
    <xf numFmtId="0" fontId="15" fillId="0" borderId="29" xfId="0" applyFont="1" applyFill="1" applyBorder="1" applyAlignment="1">
      <alignment horizontal="right" vertical="center"/>
    </xf>
    <xf numFmtId="0" fontId="26" fillId="0" borderId="29" xfId="0" applyNumberFormat="1" applyFont="1" applyFill="1" applyBorder="1" applyAlignment="1" applyProtection="1">
      <alignment horizontal="right" vertical="center"/>
      <protection locked="0"/>
    </xf>
    <xf numFmtId="0" fontId="15" fillId="0" borderId="29" xfId="0" applyNumberFormat="1" applyFont="1" applyFill="1" applyBorder="1" applyAlignment="1">
      <alignment horizontal="right" vertical="center"/>
    </xf>
    <xf numFmtId="9" fontId="26" fillId="21" borderId="29" xfId="0" applyNumberFormat="1" applyFont="1" applyFill="1" applyBorder="1" applyAlignment="1" applyProtection="1">
      <alignment horizontal="right" vertical="center"/>
      <protection locked="0"/>
    </xf>
    <xf numFmtId="9" fontId="15" fillId="21" borderId="29" xfId="0" applyNumberFormat="1" applyFont="1" applyFill="1" applyBorder="1" applyAlignment="1">
      <alignment horizontal="right" vertical="center"/>
    </xf>
    <xf numFmtId="164" fontId="26" fillId="21" borderId="29" xfId="1" applyNumberFormat="1" applyFont="1" applyFill="1" applyBorder="1" applyAlignment="1" applyProtection="1">
      <alignment horizontal="right" vertical="center"/>
      <protection locked="0"/>
    </xf>
    <xf numFmtId="164" fontId="15" fillId="21" borderId="29" xfId="0" applyNumberFormat="1" applyFont="1" applyFill="1" applyBorder="1" applyAlignment="1">
      <alignment horizontal="right" vertical="center"/>
    </xf>
    <xf numFmtId="0" fontId="20" fillId="15" borderId="29" xfId="0" applyFont="1" applyFill="1" applyBorder="1" applyAlignment="1" applyProtection="1">
      <alignment horizontal="right" vertical="center"/>
    </xf>
    <xf numFmtId="0" fontId="38" fillId="4" borderId="29" xfId="0" applyFont="1" applyFill="1" applyBorder="1" applyAlignment="1" applyProtection="1">
      <alignment horizontal="left"/>
    </xf>
    <xf numFmtId="0" fontId="16" fillId="14" borderId="29" xfId="0" applyFont="1" applyFill="1" applyBorder="1" applyAlignment="1" applyProtection="1">
      <alignment horizontal="center" vertical="center"/>
    </xf>
    <xf numFmtId="0" fontId="20" fillId="15" borderId="29" xfId="0" applyFont="1" applyFill="1" applyBorder="1" applyAlignment="1">
      <alignment horizontal="center" vertical="center"/>
    </xf>
    <xf numFmtId="0" fontId="25" fillId="0" borderId="29" xfId="0" applyFont="1" applyBorder="1" applyAlignment="1" applyProtection="1">
      <alignment horizontal="left" vertical="center" wrapText="1"/>
    </xf>
    <xf numFmtId="0" fontId="15" fillId="0" borderId="29" xfId="0" applyFont="1" applyBorder="1" applyAlignment="1" applyProtection="1">
      <alignment horizontal="left" vertical="center" wrapText="1"/>
    </xf>
    <xf numFmtId="0" fontId="15" fillId="0" borderId="29" xfId="0" applyFont="1" applyBorder="1" applyAlignment="1" applyProtection="1">
      <alignment horizontal="left" vertical="center"/>
    </xf>
    <xf numFmtId="0" fontId="20" fillId="15" borderId="29" xfId="0" applyFont="1" applyFill="1" applyBorder="1" applyAlignment="1">
      <alignment horizontal="center"/>
    </xf>
    <xf numFmtId="0" fontId="15" fillId="0" borderId="29" xfId="0" applyFont="1" applyFill="1" applyBorder="1" applyAlignment="1" applyProtection="1">
      <alignment horizontal="left" vertical="center" wrapText="1"/>
    </xf>
    <xf numFmtId="0" fontId="32" fillId="0" borderId="29" xfId="0" applyFont="1" applyBorder="1" applyAlignment="1" applyProtection="1">
      <alignment horizontal="left" vertical="center"/>
    </xf>
    <xf numFmtId="0" fontId="16" fillId="16" borderId="29" xfId="0" applyFont="1" applyFill="1" applyBorder="1" applyAlignment="1" applyProtection="1">
      <alignment horizontal="right"/>
    </xf>
    <xf numFmtId="0" fontId="16" fillId="13" borderId="29" xfId="0" applyFont="1" applyFill="1" applyBorder="1" applyAlignment="1" applyProtection="1">
      <alignment horizontal="center" vertical="center" wrapText="1"/>
    </xf>
    <xf numFmtId="0" fontId="20" fillId="2" borderId="29" xfId="0" applyFont="1" applyFill="1" applyBorder="1" applyAlignment="1">
      <alignment horizontal="center"/>
    </xf>
    <xf numFmtId="0" fontId="25" fillId="0" borderId="29" xfId="0" applyFont="1" applyFill="1" applyBorder="1" applyAlignment="1">
      <alignment horizontal="left"/>
    </xf>
    <xf numFmtId="0" fontId="20" fillId="0" borderId="29" xfId="0" applyFont="1" applyBorder="1" applyAlignment="1" applyProtection="1">
      <alignment horizontal="left" vertical="center" wrapText="1"/>
    </xf>
    <xf numFmtId="0" fontId="16" fillId="5" borderId="29" xfId="0" applyFont="1" applyFill="1" applyBorder="1" applyAlignment="1" applyProtection="1">
      <alignment horizontal="right"/>
    </xf>
    <xf numFmtId="0" fontId="16" fillId="13" borderId="29" xfId="0" applyFont="1" applyFill="1" applyBorder="1" applyAlignment="1" applyProtection="1">
      <alignment horizontal="center" vertical="center"/>
    </xf>
    <xf numFmtId="0" fontId="10" fillId="15" borderId="29" xfId="0" applyFont="1" applyFill="1" applyBorder="1" applyAlignment="1" applyProtection="1">
      <alignment horizontal="center"/>
      <protection locked="0"/>
    </xf>
    <xf numFmtId="0" fontId="48" fillId="6" borderId="29" xfId="0" applyFont="1" applyFill="1" applyBorder="1" applyAlignment="1" applyProtection="1">
      <alignment horizontal="center"/>
    </xf>
    <xf numFmtId="0" fontId="45" fillId="4" borderId="29" xfId="0" applyFont="1" applyFill="1" applyBorder="1" applyAlignment="1" applyProtection="1">
      <alignment horizontal="left"/>
    </xf>
    <xf numFmtId="0" fontId="16" fillId="15" borderId="29" xfId="0" applyFont="1" applyFill="1" applyBorder="1" applyAlignment="1" applyProtection="1">
      <alignment horizontal="right" vertical="center"/>
    </xf>
    <xf numFmtId="0" fontId="16" fillId="0" borderId="29" xfId="0" applyFont="1" applyFill="1" applyBorder="1" applyAlignment="1" applyProtection="1">
      <alignment horizontal="left" vertical="center"/>
    </xf>
    <xf numFmtId="0" fontId="44" fillId="0" borderId="29" xfId="15" applyFont="1" applyBorder="1" applyAlignment="1">
      <alignment horizontal="left" vertical="center"/>
    </xf>
    <xf numFmtId="0" fontId="10" fillId="18" borderId="29" xfId="15" applyFont="1" applyFill="1" applyBorder="1" applyAlignment="1" applyProtection="1">
      <alignment horizontal="right" vertical="center"/>
    </xf>
    <xf numFmtId="0" fontId="43" fillId="6" borderId="29" xfId="15" applyFont="1" applyFill="1" applyBorder="1" applyAlignment="1" applyProtection="1">
      <alignment horizontal="center"/>
    </xf>
    <xf numFmtId="0" fontId="43" fillId="2" borderId="29" xfId="15" applyFont="1" applyFill="1" applyBorder="1" applyAlignment="1" applyProtection="1">
      <alignment horizontal="center" wrapText="1"/>
    </xf>
    <xf numFmtId="0" fontId="10" fillId="0" borderId="29" xfId="15" applyFont="1" applyFill="1" applyBorder="1" applyAlignment="1" applyProtection="1">
      <alignment horizontal="center" vertical="center"/>
    </xf>
    <xf numFmtId="0" fontId="10" fillId="0" borderId="29" xfId="15" applyFont="1" applyFill="1" applyBorder="1" applyAlignment="1" applyProtection="1">
      <alignment horizontal="center" vertical="center" wrapText="1"/>
    </xf>
    <xf numFmtId="0" fontId="10" fillId="0" borderId="29" xfId="15" applyFont="1" applyBorder="1" applyAlignment="1" applyProtection="1">
      <alignment horizontal="center" vertical="center"/>
    </xf>
    <xf numFmtId="0" fontId="10" fillId="0" borderId="29" xfId="15" applyFont="1" applyBorder="1" applyAlignment="1" applyProtection="1">
      <alignment horizontal="center" vertical="center" wrapText="1"/>
    </xf>
    <xf numFmtId="172" fontId="21" fillId="0" borderId="3" xfId="2" applyNumberFormat="1" applyFont="1" applyBorder="1" applyAlignment="1">
      <alignment horizontal="center" vertical="center"/>
    </xf>
    <xf numFmtId="172" fontId="21" fillId="0" borderId="8" xfId="2" applyNumberFormat="1" applyFont="1" applyBorder="1" applyAlignment="1">
      <alignment horizontal="center" vertical="center"/>
    </xf>
    <xf numFmtId="0" fontId="50" fillId="0" borderId="3" xfId="0" applyFont="1" applyBorder="1" applyAlignment="1">
      <alignment horizontal="center" vertical="center"/>
    </xf>
    <xf numFmtId="0" fontId="50" fillId="0" borderId="8" xfId="0" applyFont="1" applyBorder="1" applyAlignment="1">
      <alignment horizontal="center" vertical="center"/>
    </xf>
    <xf numFmtId="0" fontId="49" fillId="0" borderId="29" xfId="0" applyFont="1" applyBorder="1" applyAlignment="1">
      <alignment horizontal="center" vertical="center"/>
    </xf>
    <xf numFmtId="0" fontId="50" fillId="0" borderId="3" xfId="0" applyFont="1" applyBorder="1" applyAlignment="1">
      <alignment horizontal="center" vertical="center" wrapText="1"/>
    </xf>
    <xf numFmtId="0" fontId="50" fillId="0" borderId="8" xfId="0" applyFont="1" applyBorder="1" applyAlignment="1">
      <alignment horizontal="center" vertical="center" wrapText="1"/>
    </xf>
    <xf numFmtId="0" fontId="53" fillId="0" borderId="12" xfId="0" applyFont="1" applyBorder="1" applyAlignment="1">
      <alignment horizontal="center" vertical="center"/>
    </xf>
    <xf numFmtId="0" fontId="53" fillId="0" borderId="8" xfId="0" applyFont="1" applyBorder="1" applyAlignment="1">
      <alignment horizontal="center" vertical="center"/>
    </xf>
    <xf numFmtId="0" fontId="50" fillId="0" borderId="29" xfId="0" applyFont="1" applyBorder="1" applyAlignment="1">
      <alignment horizontal="center" vertical="center"/>
    </xf>
    <xf numFmtId="172" fontId="50" fillId="0" borderId="29" xfId="2" applyNumberFormat="1" applyFont="1" applyBorder="1" applyAlignment="1">
      <alignment horizontal="center" vertical="center" wrapText="1"/>
    </xf>
    <xf numFmtId="0" fontId="58" fillId="0" borderId="0" xfId="0" applyFont="1" applyAlignment="1">
      <alignment horizontal="center" vertical="center"/>
    </xf>
    <xf numFmtId="0" fontId="50" fillId="0" borderId="0" xfId="0" applyFont="1" applyAlignment="1">
      <alignment horizontal="left" vertical="center" wrapText="1"/>
    </xf>
    <xf numFmtId="0" fontId="50" fillId="0" borderId="0" xfId="0" applyFont="1" applyAlignment="1">
      <alignment horizontal="left" wrapText="1"/>
    </xf>
    <xf numFmtId="0" fontId="50" fillId="0" borderId="0" xfId="0" applyFont="1" applyAlignment="1">
      <alignment horizontal="left"/>
    </xf>
    <xf numFmtId="0" fontId="49" fillId="0" borderId="0" xfId="0" applyFont="1" applyAlignment="1">
      <alignment horizontal="center"/>
    </xf>
    <xf numFmtId="0" fontId="50" fillId="0" borderId="0" xfId="0" applyFont="1" applyAlignment="1">
      <alignment horizontal="center"/>
    </xf>
    <xf numFmtId="0" fontId="49" fillId="0" borderId="0" xfId="0" applyFont="1" applyAlignment="1">
      <alignment horizontal="left"/>
    </xf>
    <xf numFmtId="0" fontId="49" fillId="0" borderId="29" xfId="0" applyFont="1" applyBorder="1" applyAlignment="1">
      <alignment horizontal="center"/>
    </xf>
    <xf numFmtId="0" fontId="49" fillId="2" borderId="24" xfId="0" applyFont="1" applyFill="1" applyBorder="1" applyAlignment="1">
      <alignment horizontal="center" vertical="center" wrapText="1"/>
    </xf>
    <xf numFmtId="0" fontId="49" fillId="15" borderId="29" xfId="0" applyFont="1" applyFill="1" applyBorder="1" applyAlignment="1">
      <alignment horizontal="center" vertical="center"/>
    </xf>
    <xf numFmtId="172" fontId="49" fillId="15" borderId="29" xfId="2" applyNumberFormat="1" applyFont="1" applyFill="1" applyBorder="1" applyAlignment="1">
      <alignment horizontal="center" vertical="center"/>
    </xf>
    <xf numFmtId="0" fontId="49" fillId="6" borderId="29" xfId="0" applyFont="1" applyFill="1" applyBorder="1" applyAlignment="1">
      <alignment horizontal="center" vertical="center"/>
    </xf>
    <xf numFmtId="0" fontId="49" fillId="15" borderId="29" xfId="0" applyFont="1" applyFill="1" applyBorder="1" applyAlignment="1">
      <alignment horizontal="center" vertical="center" wrapText="1"/>
    </xf>
    <xf numFmtId="0" fontId="49" fillId="15" borderId="10" xfId="0" applyFont="1" applyFill="1" applyBorder="1" applyAlignment="1">
      <alignment horizontal="center" vertical="center"/>
    </xf>
    <xf numFmtId="0" fontId="49" fillId="15" borderId="11" xfId="0" applyFont="1" applyFill="1" applyBorder="1" applyAlignment="1">
      <alignment horizontal="center" vertical="center"/>
    </xf>
    <xf numFmtId="172" fontId="49" fillId="15" borderId="3" xfId="0" applyNumberFormat="1" applyFont="1" applyFill="1" applyBorder="1" applyAlignment="1">
      <alignment horizontal="center" vertical="center" wrapText="1"/>
    </xf>
    <xf numFmtId="172" fontId="49" fillId="15" borderId="12" xfId="0" applyNumberFormat="1" applyFont="1" applyFill="1" applyBorder="1" applyAlignment="1">
      <alignment horizontal="center" vertical="center" wrapText="1"/>
    </xf>
    <xf numFmtId="172" fontId="49" fillId="15" borderId="8" xfId="0" applyNumberFormat="1" applyFont="1" applyFill="1" applyBorder="1" applyAlignment="1">
      <alignment horizontal="center" vertical="center" wrapText="1"/>
    </xf>
    <xf numFmtId="0" fontId="53" fillId="0" borderId="21" xfId="0" applyFont="1" applyBorder="1" applyAlignment="1">
      <alignment horizontal="center" vertical="center" wrapText="1"/>
    </xf>
    <xf numFmtId="0" fontId="49" fillId="0" borderId="4" xfId="0"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31" xfId="0" applyFont="1" applyFill="1" applyBorder="1" applyAlignment="1">
      <alignment horizontal="center" vertical="center" wrapText="1"/>
    </xf>
    <xf numFmtId="0" fontId="49" fillId="0" borderId="7" xfId="0" applyFont="1" applyFill="1" applyBorder="1" applyAlignment="1">
      <alignment horizontal="center" vertical="center" wrapText="1"/>
    </xf>
    <xf numFmtId="172" fontId="49" fillId="0" borderId="3" xfId="0" applyNumberFormat="1" applyFont="1" applyFill="1" applyBorder="1" applyAlignment="1">
      <alignment horizontal="center" vertical="center" wrapText="1"/>
    </xf>
    <xf numFmtId="172" fontId="49" fillId="0" borderId="12" xfId="0" applyNumberFormat="1" applyFont="1" applyFill="1" applyBorder="1" applyAlignment="1">
      <alignment horizontal="center" vertical="center" wrapText="1"/>
    </xf>
    <xf numFmtId="172" fontId="49" fillId="0" borderId="8" xfId="0" applyNumberFormat="1" applyFont="1" applyFill="1" applyBorder="1" applyAlignment="1">
      <alignment horizontal="center" vertical="center" wrapText="1"/>
    </xf>
    <xf numFmtId="172" fontId="49" fillId="2" borderId="3" xfId="0" applyNumberFormat="1" applyFont="1" applyFill="1" applyBorder="1" applyAlignment="1">
      <alignment horizontal="center" vertical="center" wrapText="1"/>
    </xf>
    <xf numFmtId="172" fontId="49" fillId="2" borderId="12" xfId="0" applyNumberFormat="1" applyFont="1" applyFill="1" applyBorder="1" applyAlignment="1">
      <alignment horizontal="center" vertical="center" wrapText="1"/>
    </xf>
    <xf numFmtId="172" fontId="49" fillId="2" borderId="8" xfId="0" applyNumberFormat="1" applyFont="1" applyFill="1" applyBorder="1" applyAlignment="1">
      <alignment horizontal="center" vertical="center" wrapText="1"/>
    </xf>
    <xf numFmtId="0" fontId="49" fillId="2" borderId="29" xfId="0" applyFont="1" applyFill="1" applyBorder="1" applyAlignment="1">
      <alignment horizontal="center" vertical="center"/>
    </xf>
    <xf numFmtId="0" fontId="49" fillId="2" borderId="29" xfId="0" applyFont="1" applyFill="1" applyBorder="1" applyAlignment="1">
      <alignment horizontal="center" vertical="center" wrapText="1"/>
    </xf>
    <xf numFmtId="0" fontId="49" fillId="0" borderId="10"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29" xfId="0" applyFont="1" applyFill="1" applyBorder="1" applyAlignment="1">
      <alignment horizontal="center" vertical="center"/>
    </xf>
    <xf numFmtId="176" fontId="50" fillId="2" borderId="29" xfId="2" applyNumberFormat="1" applyFont="1" applyFill="1" applyBorder="1" applyAlignment="1">
      <alignment vertical="center"/>
    </xf>
  </cellXfs>
  <cellStyles count="17">
    <cellStyle name="Excel Built-in Comma" xfId="6"/>
    <cellStyle name="Excel Built-in Currency" xfId="7"/>
    <cellStyle name="Excel Built-in Normal" xfId="8"/>
    <cellStyle name="Excel Built-in Percent" xfId="9"/>
    <cellStyle name="Heading" xfId="10"/>
    <cellStyle name="Heading1" xfId="11"/>
    <cellStyle name="Moeda" xfId="2" builtinId="4"/>
    <cellStyle name="Moeda 3" xfId="16"/>
    <cellStyle name="Normal" xfId="0" builtinId="0"/>
    <cellStyle name="Normal 2" xfId="5"/>
    <cellStyle name="Normal 3" xfId="15"/>
    <cellStyle name="Normal 5" xfId="4"/>
    <cellStyle name="Normal 5 2" xfId="12"/>
    <cellStyle name="Porcentagem" xfId="3" builtinId="5"/>
    <cellStyle name="Result" xfId="13"/>
    <cellStyle name="Result2" xfId="14"/>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4</xdr:col>
      <xdr:colOff>46440</xdr:colOff>
      <xdr:row>7</xdr:row>
      <xdr:rowOff>34920</xdr:rowOff>
    </xdr:from>
    <xdr:to>
      <xdr:col>4</xdr:col>
      <xdr:colOff>612285</xdr:colOff>
      <xdr:row>7</xdr:row>
      <xdr:rowOff>158400</xdr:rowOff>
    </xdr:to>
    <xdr:sp macro="" textlink="">
      <xdr:nvSpPr>
        <xdr:cNvPr id="2" name="CustomShape 1">
          <a:extLst>
            <a:ext uri="{FF2B5EF4-FFF2-40B4-BE49-F238E27FC236}">
              <a16:creationId xmlns="" xmlns:a16="http://schemas.microsoft.com/office/drawing/2014/main" id="{00000000-0008-0000-0100-000002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3" name="CustomShape 1">
          <a:extLst>
            <a:ext uri="{FF2B5EF4-FFF2-40B4-BE49-F238E27FC236}">
              <a16:creationId xmlns="" xmlns:a16="http://schemas.microsoft.com/office/drawing/2014/main" id="{00000000-0008-0000-0100-000003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4" name="CustomShape 1">
          <a:extLst>
            <a:ext uri="{FF2B5EF4-FFF2-40B4-BE49-F238E27FC236}">
              <a16:creationId xmlns="" xmlns:a16="http://schemas.microsoft.com/office/drawing/2014/main" id="{00000000-0008-0000-0100-000004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5" name="CustomShape 1">
          <a:extLst>
            <a:ext uri="{FF2B5EF4-FFF2-40B4-BE49-F238E27FC236}">
              <a16:creationId xmlns="" xmlns:a16="http://schemas.microsoft.com/office/drawing/2014/main" id="{00000000-0008-0000-0100-000005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6" name="CustomShape 1">
          <a:extLst>
            <a:ext uri="{FF2B5EF4-FFF2-40B4-BE49-F238E27FC236}">
              <a16:creationId xmlns="" xmlns:a16="http://schemas.microsoft.com/office/drawing/2014/main" id="{00000000-0008-0000-0100-000006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7" name="CustomShape 1">
          <a:extLst>
            <a:ext uri="{FF2B5EF4-FFF2-40B4-BE49-F238E27FC236}">
              <a16:creationId xmlns="" xmlns:a16="http://schemas.microsoft.com/office/drawing/2014/main" id="{00000000-0008-0000-0100-000007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8" name="CustomShape 1">
          <a:extLst>
            <a:ext uri="{FF2B5EF4-FFF2-40B4-BE49-F238E27FC236}">
              <a16:creationId xmlns="" xmlns:a16="http://schemas.microsoft.com/office/drawing/2014/main" id="{00000000-0008-0000-0100-000008000000}"/>
            </a:ext>
          </a:extLst>
        </xdr:cNvPr>
        <xdr:cNvSpPr/>
      </xdr:nvSpPr>
      <xdr:spPr>
        <a:xfrm>
          <a:off x="5208990" y="11779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36916</xdr:colOff>
      <xdr:row>6</xdr:row>
      <xdr:rowOff>180975</xdr:rowOff>
    </xdr:from>
    <xdr:to>
      <xdr:col>4</xdr:col>
      <xdr:colOff>657226</xdr:colOff>
      <xdr:row>7</xdr:row>
      <xdr:rowOff>190499</xdr:rowOff>
    </xdr:to>
    <xdr:sp macro="" textlink="">
      <xdr:nvSpPr>
        <xdr:cNvPr id="9" name="CustomShape 1">
          <a:extLst>
            <a:ext uri="{FF2B5EF4-FFF2-40B4-BE49-F238E27FC236}">
              <a16:creationId xmlns="" xmlns:a16="http://schemas.microsoft.com/office/drawing/2014/main" id="{00000000-0008-0000-0100-000009000000}"/>
            </a:ext>
          </a:extLst>
        </xdr:cNvPr>
        <xdr:cNvSpPr/>
      </xdr:nvSpPr>
      <xdr:spPr>
        <a:xfrm flipV="1">
          <a:off x="5008966" y="1333500"/>
          <a:ext cx="620310" cy="200024"/>
        </a:xfrm>
        <a:prstGeom prst="rightArrow">
          <a:avLst>
            <a:gd name="adj1" fmla="val 50000"/>
            <a:gd name="adj2" fmla="val 50000"/>
          </a:avLst>
        </a:prstGeom>
        <a:solidFill>
          <a:srgbClr val="0070C0"/>
        </a:solidFill>
        <a:ln w="25560">
          <a:solidFill>
            <a:srgbClr val="3A5F8B"/>
          </a:solidFill>
          <a:rou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46440</xdr:colOff>
      <xdr:row>7</xdr:row>
      <xdr:rowOff>34920</xdr:rowOff>
    </xdr:from>
    <xdr:to>
      <xdr:col>4</xdr:col>
      <xdr:colOff>612285</xdr:colOff>
      <xdr:row>7</xdr:row>
      <xdr:rowOff>158400</xdr:rowOff>
    </xdr:to>
    <xdr:sp macro="" textlink="">
      <xdr:nvSpPr>
        <xdr:cNvPr id="2" name="CustomShape 1">
          <a:extLst>
            <a:ext uri="{FF2B5EF4-FFF2-40B4-BE49-F238E27FC236}">
              <a16:creationId xmlns="" xmlns:a16="http://schemas.microsoft.com/office/drawing/2014/main" id="{FE0B5217-4E95-487B-B7CD-B941033113CD}"/>
            </a:ext>
          </a:extLst>
        </xdr:cNvPr>
        <xdr:cNvSpPr/>
      </xdr:nvSpPr>
      <xdr:spPr>
        <a:xfrm>
          <a:off x="4894665" y="13684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3" name="CustomShape 1">
          <a:extLst>
            <a:ext uri="{FF2B5EF4-FFF2-40B4-BE49-F238E27FC236}">
              <a16:creationId xmlns="" xmlns:a16="http://schemas.microsoft.com/office/drawing/2014/main" id="{F9093217-0102-4540-86DF-EEEFA0577704}"/>
            </a:ext>
          </a:extLst>
        </xdr:cNvPr>
        <xdr:cNvSpPr/>
      </xdr:nvSpPr>
      <xdr:spPr>
        <a:xfrm>
          <a:off x="4894665" y="13684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4" name="CustomShape 1">
          <a:extLst>
            <a:ext uri="{FF2B5EF4-FFF2-40B4-BE49-F238E27FC236}">
              <a16:creationId xmlns="" xmlns:a16="http://schemas.microsoft.com/office/drawing/2014/main" id="{9774295E-4B97-42C3-94DC-9A771072CF07}"/>
            </a:ext>
          </a:extLst>
        </xdr:cNvPr>
        <xdr:cNvSpPr/>
      </xdr:nvSpPr>
      <xdr:spPr>
        <a:xfrm>
          <a:off x="4894665" y="13684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5" name="CustomShape 1">
          <a:extLst>
            <a:ext uri="{FF2B5EF4-FFF2-40B4-BE49-F238E27FC236}">
              <a16:creationId xmlns="" xmlns:a16="http://schemas.microsoft.com/office/drawing/2014/main" id="{FF7E0F3E-225D-48AD-9419-38788363F991}"/>
            </a:ext>
          </a:extLst>
        </xdr:cNvPr>
        <xdr:cNvSpPr/>
      </xdr:nvSpPr>
      <xdr:spPr>
        <a:xfrm>
          <a:off x="4894665" y="13684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6" name="CustomShape 1">
          <a:extLst>
            <a:ext uri="{FF2B5EF4-FFF2-40B4-BE49-F238E27FC236}">
              <a16:creationId xmlns="" xmlns:a16="http://schemas.microsoft.com/office/drawing/2014/main" id="{1555C4E1-581C-4F98-9488-60A4E6EFB4DA}"/>
            </a:ext>
          </a:extLst>
        </xdr:cNvPr>
        <xdr:cNvSpPr/>
      </xdr:nvSpPr>
      <xdr:spPr>
        <a:xfrm>
          <a:off x="4894665" y="13684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7" name="CustomShape 1">
          <a:extLst>
            <a:ext uri="{FF2B5EF4-FFF2-40B4-BE49-F238E27FC236}">
              <a16:creationId xmlns="" xmlns:a16="http://schemas.microsoft.com/office/drawing/2014/main" id="{85FBC639-D448-4191-BB41-74731F6D4757}"/>
            </a:ext>
          </a:extLst>
        </xdr:cNvPr>
        <xdr:cNvSpPr/>
      </xdr:nvSpPr>
      <xdr:spPr>
        <a:xfrm>
          <a:off x="4894665" y="13684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46440</xdr:colOff>
      <xdr:row>7</xdr:row>
      <xdr:rowOff>34920</xdr:rowOff>
    </xdr:from>
    <xdr:to>
      <xdr:col>4</xdr:col>
      <xdr:colOff>612285</xdr:colOff>
      <xdr:row>7</xdr:row>
      <xdr:rowOff>158400</xdr:rowOff>
    </xdr:to>
    <xdr:sp macro="" textlink="">
      <xdr:nvSpPr>
        <xdr:cNvPr id="8" name="CustomShape 1">
          <a:extLst>
            <a:ext uri="{FF2B5EF4-FFF2-40B4-BE49-F238E27FC236}">
              <a16:creationId xmlns="" xmlns:a16="http://schemas.microsoft.com/office/drawing/2014/main" id="{CA2ABE72-006D-4A41-B509-164F0BF80307}"/>
            </a:ext>
          </a:extLst>
        </xdr:cNvPr>
        <xdr:cNvSpPr/>
      </xdr:nvSpPr>
      <xdr:spPr>
        <a:xfrm>
          <a:off x="4894665" y="1368420"/>
          <a:ext cx="565845" cy="123480"/>
        </a:xfrm>
        <a:prstGeom prst="rightArrow">
          <a:avLst>
            <a:gd name="adj1" fmla="val 50000"/>
            <a:gd name="adj2" fmla="val 50000"/>
          </a:avLst>
        </a:prstGeom>
        <a:solidFill>
          <a:srgbClr val="0070C0"/>
        </a:solidFill>
        <a:ln w="25560">
          <a:solidFill>
            <a:srgbClr val="3A5F8B"/>
          </a:solidFill>
          <a:round/>
        </a:ln>
      </xdr:spPr>
    </xdr:sp>
    <xdr:clientData/>
  </xdr:twoCellAnchor>
  <xdr:twoCellAnchor editAs="oneCell">
    <xdr:from>
      <xdr:col>4</xdr:col>
      <xdr:colOff>27391</xdr:colOff>
      <xdr:row>6</xdr:row>
      <xdr:rowOff>180975</xdr:rowOff>
    </xdr:from>
    <xdr:to>
      <xdr:col>4</xdr:col>
      <xdr:colOff>647701</xdr:colOff>
      <xdr:row>7</xdr:row>
      <xdr:rowOff>190499</xdr:rowOff>
    </xdr:to>
    <xdr:sp macro="" textlink="">
      <xdr:nvSpPr>
        <xdr:cNvPr id="9" name="CustomShape 1">
          <a:extLst>
            <a:ext uri="{FF2B5EF4-FFF2-40B4-BE49-F238E27FC236}">
              <a16:creationId xmlns="" xmlns:a16="http://schemas.microsoft.com/office/drawing/2014/main" id="{E2C29251-22E2-43DC-A9C4-7AEF4FC499F0}"/>
            </a:ext>
          </a:extLst>
        </xdr:cNvPr>
        <xdr:cNvSpPr/>
      </xdr:nvSpPr>
      <xdr:spPr>
        <a:xfrm flipV="1">
          <a:off x="4847041" y="1323975"/>
          <a:ext cx="620310" cy="200024"/>
        </a:xfrm>
        <a:prstGeom prst="rightArrow">
          <a:avLst>
            <a:gd name="adj1" fmla="val 50000"/>
            <a:gd name="adj2" fmla="val 50000"/>
          </a:avLst>
        </a:prstGeom>
        <a:solidFill>
          <a:srgbClr val="0070C0"/>
        </a:solidFill>
        <a:ln w="25560">
          <a:solidFill>
            <a:srgbClr val="3A5F8B"/>
          </a:solidFill>
          <a:round/>
        </a:ln>
      </xdr:spPr>
      <xdr:txBody>
        <a:bodyPr/>
        <a:lstStyle/>
        <a:p>
          <a:endParaRPr lang="pt-B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50"/>
  <sheetViews>
    <sheetView topLeftCell="A124" zoomScaleNormal="100" workbookViewId="0">
      <selection sqref="A1:G1"/>
    </sheetView>
  </sheetViews>
  <sheetFormatPr defaultRowHeight="15"/>
  <cols>
    <col min="1" max="1" width="17.5703125" style="233" customWidth="1"/>
    <col min="2" max="2" width="17.85546875" style="233" customWidth="1"/>
    <col min="3" max="3" width="21.85546875" style="233" customWidth="1"/>
    <col min="4" max="4" width="15.42578125" style="233" customWidth="1"/>
    <col min="5" max="5" width="20.85546875" style="233" customWidth="1"/>
    <col min="6" max="6" width="20.5703125" style="233" customWidth="1"/>
    <col min="7" max="7" width="19.5703125" style="233" customWidth="1"/>
    <col min="8" max="8" width="13" style="233" customWidth="1"/>
    <col min="9" max="9" width="12.7109375" style="233" customWidth="1"/>
    <col min="10" max="16384" width="9.140625" style="233"/>
  </cols>
  <sheetData>
    <row r="1" spans="1:10">
      <c r="A1" s="471" t="s">
        <v>31</v>
      </c>
      <c r="B1" s="471"/>
      <c r="C1" s="471"/>
      <c r="D1" s="471"/>
      <c r="E1" s="471"/>
      <c r="F1" s="471"/>
      <c r="G1" s="471"/>
      <c r="H1" s="28"/>
      <c r="I1" s="28"/>
    </row>
    <row r="2" spans="1:10">
      <c r="A2" s="472" t="s">
        <v>0</v>
      </c>
      <c r="B2" s="472"/>
      <c r="C2" s="472"/>
      <c r="D2" s="472"/>
      <c r="E2" s="472"/>
      <c r="F2" s="472"/>
      <c r="G2" s="472"/>
      <c r="H2" s="28"/>
      <c r="I2" s="20"/>
    </row>
    <row r="3" spans="1:10">
      <c r="A3" s="234" t="s">
        <v>1</v>
      </c>
      <c r="B3" s="468" t="s">
        <v>223</v>
      </c>
      <c r="C3" s="468"/>
      <c r="D3" s="468"/>
      <c r="E3" s="235" t="s">
        <v>2</v>
      </c>
      <c r="F3" s="469" t="s">
        <v>224</v>
      </c>
      <c r="G3" s="469"/>
      <c r="H3" s="28"/>
      <c r="I3" s="28"/>
    </row>
    <row r="4" spans="1:10">
      <c r="A4" s="234" t="s">
        <v>3</v>
      </c>
      <c r="B4" s="473">
        <f ca="1">NOW()</f>
        <v>44467.674220601853</v>
      </c>
      <c r="C4" s="473"/>
      <c r="D4" s="473"/>
      <c r="E4" s="473"/>
      <c r="F4" s="473"/>
      <c r="G4" s="473"/>
      <c r="H4" s="28"/>
      <c r="I4" s="28"/>
    </row>
    <row r="5" spans="1:10">
      <c r="A5" s="474" t="s">
        <v>4</v>
      </c>
      <c r="B5" s="474"/>
      <c r="C5" s="474"/>
      <c r="D5" s="474"/>
      <c r="E5" s="474"/>
      <c r="F5" s="474"/>
      <c r="G5" s="474"/>
      <c r="H5" s="27"/>
      <c r="I5" s="28"/>
    </row>
    <row r="6" spans="1:10">
      <c r="A6" s="475" t="s">
        <v>5</v>
      </c>
      <c r="B6" s="475"/>
      <c r="C6" s="476" t="s">
        <v>184</v>
      </c>
      <c r="D6" s="476"/>
      <c r="E6" s="476"/>
      <c r="F6" s="476"/>
      <c r="G6" s="476"/>
      <c r="H6" s="236"/>
      <c r="I6" s="28"/>
    </row>
    <row r="7" spans="1:10">
      <c r="A7" s="491" t="s">
        <v>6</v>
      </c>
      <c r="B7" s="492"/>
      <c r="C7" s="493" t="s">
        <v>225</v>
      </c>
      <c r="D7" s="493"/>
      <c r="E7" s="493"/>
      <c r="F7" s="494"/>
      <c r="G7" s="495"/>
      <c r="H7" s="237"/>
      <c r="I7" s="28"/>
    </row>
    <row r="8" spans="1:10">
      <c r="A8" s="491" t="s">
        <v>147</v>
      </c>
      <c r="B8" s="492"/>
      <c r="C8" s="492"/>
      <c r="D8" s="238"/>
      <c r="E8" s="340">
        <v>1</v>
      </c>
      <c r="F8" s="341"/>
      <c r="G8" s="239" t="str">
        <f>IF(E8=1,"Lucro Real",IF(E8=2,"Lucro Presumido",IF(E8=3,"SIMPLES-Anexo III",IF(E8=4,"SIMPLES-Anexo IV","RT Inválido"))))</f>
        <v>Lucro Real</v>
      </c>
      <c r="H8" s="237"/>
      <c r="I8" s="28"/>
    </row>
    <row r="9" spans="1:10">
      <c r="A9" s="496" t="s">
        <v>7</v>
      </c>
      <c r="B9" s="497"/>
      <c r="C9" s="497"/>
      <c r="D9" s="497"/>
      <c r="E9" s="497"/>
      <c r="F9" s="498"/>
      <c r="G9" s="499"/>
      <c r="H9" s="237"/>
      <c r="I9" s="28"/>
    </row>
    <row r="10" spans="1:10">
      <c r="A10" s="5" t="s">
        <v>8</v>
      </c>
      <c r="B10" s="360" t="s">
        <v>9</v>
      </c>
      <c r="C10" s="336"/>
      <c r="D10" s="337"/>
      <c r="E10" s="445">
        <f ca="1">NOW()</f>
        <v>44467.674220601853</v>
      </c>
      <c r="F10" s="446"/>
      <c r="G10" s="447"/>
      <c r="H10" s="237"/>
      <c r="I10" s="28"/>
    </row>
    <row r="11" spans="1:10">
      <c r="A11" s="5" t="s">
        <v>10</v>
      </c>
      <c r="B11" s="477" t="s">
        <v>11</v>
      </c>
      <c r="C11" s="478"/>
      <c r="D11" s="479"/>
      <c r="E11" s="480" t="s">
        <v>185</v>
      </c>
      <c r="F11" s="481"/>
      <c r="G11" s="482"/>
      <c r="H11" s="28"/>
      <c r="I11" s="28"/>
    </row>
    <row r="12" spans="1:10" ht="36" customHeight="1">
      <c r="A12" s="5" t="s">
        <v>12</v>
      </c>
      <c r="B12" s="483" t="s">
        <v>245</v>
      </c>
      <c r="C12" s="484"/>
      <c r="D12" s="484"/>
      <c r="E12" s="484"/>
      <c r="F12" s="485" t="s">
        <v>244</v>
      </c>
      <c r="G12" s="486"/>
      <c r="H12" s="28"/>
      <c r="I12" s="28"/>
    </row>
    <row r="13" spans="1:10">
      <c r="A13" s="5" t="s">
        <v>13</v>
      </c>
      <c r="B13" s="487" t="s">
        <v>14</v>
      </c>
      <c r="C13" s="488"/>
      <c r="D13" s="488"/>
      <c r="E13" s="488"/>
      <c r="F13" s="489"/>
      <c r="G13" s="180">
        <v>12</v>
      </c>
      <c r="H13" s="20"/>
      <c r="I13" s="20"/>
      <c r="J13" s="240"/>
    </row>
    <row r="14" spans="1:10">
      <c r="A14" s="458" t="s">
        <v>153</v>
      </c>
      <c r="B14" s="458"/>
      <c r="C14" s="458"/>
      <c r="D14" s="458"/>
      <c r="E14" s="458"/>
      <c r="F14" s="458"/>
      <c r="G14" s="458"/>
      <c r="H14" s="20"/>
      <c r="I14" s="20"/>
      <c r="J14" s="240"/>
    </row>
    <row r="15" spans="1:10">
      <c r="A15" s="459" t="s">
        <v>154</v>
      </c>
      <c r="B15" s="459"/>
      <c r="C15" s="459"/>
      <c r="D15" s="460" t="s">
        <v>155</v>
      </c>
      <c r="E15" s="461"/>
      <c r="F15" s="460" t="s">
        <v>156</v>
      </c>
      <c r="G15" s="461"/>
      <c r="H15" s="20"/>
      <c r="I15" s="20"/>
      <c r="J15" s="240"/>
    </row>
    <row r="16" spans="1:10" ht="15" customHeight="1">
      <c r="A16" s="462" t="s">
        <v>250</v>
      </c>
      <c r="B16" s="462"/>
      <c r="C16" s="462"/>
      <c r="D16" s="463" t="s">
        <v>157</v>
      </c>
      <c r="E16" s="463"/>
      <c r="F16" s="464">
        <v>3</v>
      </c>
      <c r="G16" s="464"/>
      <c r="H16" s="20"/>
      <c r="I16" s="20"/>
      <c r="J16" s="240"/>
    </row>
    <row r="17" spans="1:10">
      <c r="A17" s="462"/>
      <c r="B17" s="462"/>
      <c r="C17" s="462"/>
      <c r="D17" s="463"/>
      <c r="E17" s="463"/>
      <c r="F17" s="464"/>
      <c r="G17" s="464"/>
      <c r="H17" s="20"/>
      <c r="I17" s="20"/>
      <c r="J17" s="240"/>
    </row>
    <row r="18" spans="1:10">
      <c r="A18" s="490"/>
      <c r="B18" s="490"/>
      <c r="C18" s="490"/>
      <c r="D18" s="490"/>
      <c r="E18" s="490"/>
      <c r="F18" s="490"/>
      <c r="G18" s="490"/>
      <c r="H18" s="28"/>
      <c r="I18" s="27"/>
    </row>
    <row r="19" spans="1:10" ht="15.75">
      <c r="A19" s="293" t="s">
        <v>165</v>
      </c>
      <c r="B19" s="293"/>
      <c r="C19" s="293"/>
      <c r="D19" s="293"/>
      <c r="E19" s="293"/>
      <c r="F19" s="293"/>
      <c r="G19" s="293"/>
      <c r="H19" s="28"/>
      <c r="I19" s="27"/>
    </row>
    <row r="20" spans="1:10">
      <c r="A20" s="450" t="s">
        <v>164</v>
      </c>
      <c r="B20" s="451"/>
      <c r="C20" s="451"/>
      <c r="D20" s="451"/>
      <c r="E20" s="451"/>
      <c r="F20" s="452"/>
      <c r="G20" s="453"/>
      <c r="H20" s="28"/>
      <c r="I20" s="27"/>
    </row>
    <row r="21" spans="1:10">
      <c r="A21" s="454" t="s">
        <v>166</v>
      </c>
      <c r="B21" s="455"/>
      <c r="C21" s="455"/>
      <c r="D21" s="455"/>
      <c r="E21" s="455"/>
      <c r="F21" s="455"/>
      <c r="G21" s="456"/>
      <c r="H21" s="28"/>
      <c r="I21" s="27"/>
    </row>
    <row r="22" spans="1:10" ht="32.25" customHeight="1">
      <c r="A22" s="193">
        <v>1</v>
      </c>
      <c r="B22" s="465" t="s">
        <v>186</v>
      </c>
      <c r="C22" s="465"/>
      <c r="D22" s="465"/>
      <c r="E22" s="466" t="s">
        <v>217</v>
      </c>
      <c r="F22" s="466"/>
      <c r="G22" s="466"/>
      <c r="H22" s="28"/>
      <c r="I22" s="27"/>
    </row>
    <row r="23" spans="1:10">
      <c r="A23" s="193">
        <v>2</v>
      </c>
      <c r="B23" s="348" t="s">
        <v>48</v>
      </c>
      <c r="C23" s="348"/>
      <c r="D23" s="348"/>
      <c r="E23" s="348"/>
      <c r="F23" s="351"/>
      <c r="G23" s="152" t="s">
        <v>216</v>
      </c>
      <c r="H23" s="28"/>
      <c r="I23" s="27"/>
    </row>
    <row r="24" spans="1:10">
      <c r="A24" s="193">
        <v>3</v>
      </c>
      <c r="B24" s="457" t="s">
        <v>187</v>
      </c>
      <c r="C24" s="457"/>
      <c r="D24" s="457"/>
      <c r="E24" s="457"/>
      <c r="F24" s="457"/>
      <c r="G24" s="153">
        <v>1716</v>
      </c>
      <c r="H24" s="28"/>
      <c r="I24" s="241"/>
    </row>
    <row r="25" spans="1:10" ht="27.75" customHeight="1">
      <c r="A25" s="193">
        <v>4</v>
      </c>
      <c r="B25" s="348" t="s">
        <v>15</v>
      </c>
      <c r="C25" s="348"/>
      <c r="D25" s="348"/>
      <c r="E25" s="467" t="s">
        <v>247</v>
      </c>
      <c r="F25" s="467"/>
      <c r="G25" s="467"/>
      <c r="H25" s="28"/>
      <c r="I25" s="27"/>
    </row>
    <row r="26" spans="1:10">
      <c r="A26" s="193">
        <v>5</v>
      </c>
      <c r="B26" s="448" t="s">
        <v>16</v>
      </c>
      <c r="C26" s="338"/>
      <c r="D26" s="338"/>
      <c r="E26" s="338"/>
      <c r="F26" s="449"/>
      <c r="G26" s="154" t="s">
        <v>246</v>
      </c>
      <c r="H26" s="28"/>
      <c r="I26" s="27"/>
    </row>
    <row r="27" spans="1:10">
      <c r="A27" s="62">
        <v>6</v>
      </c>
      <c r="B27" s="348" t="s">
        <v>190</v>
      </c>
      <c r="C27" s="348"/>
      <c r="D27" s="348"/>
      <c r="E27" s="348"/>
      <c r="F27" s="348"/>
      <c r="G27" s="181">
        <v>1100</v>
      </c>
      <c r="H27" s="28"/>
      <c r="I27" s="27"/>
    </row>
    <row r="28" spans="1:10">
      <c r="A28" s="156" t="s">
        <v>61</v>
      </c>
      <c r="B28" s="500" t="s">
        <v>167</v>
      </c>
      <c r="C28" s="501"/>
      <c r="D28" s="501"/>
      <c r="E28" s="501"/>
      <c r="F28" s="501"/>
      <c r="G28" s="502"/>
      <c r="H28" s="28"/>
      <c r="I28" s="27"/>
    </row>
    <row r="29" spans="1:10" ht="15" customHeight="1">
      <c r="A29" s="69"/>
      <c r="B29" s="70"/>
      <c r="C29" s="70"/>
      <c r="D29" s="70"/>
      <c r="E29" s="70"/>
      <c r="F29" s="70"/>
      <c r="G29" s="70"/>
      <c r="H29" s="28"/>
      <c r="I29" s="27"/>
    </row>
    <row r="30" spans="1:10" ht="15.75">
      <c r="A30" s="433" t="s">
        <v>63</v>
      </c>
      <c r="B30" s="433"/>
      <c r="C30" s="433"/>
      <c r="D30" s="433"/>
      <c r="E30" s="433"/>
      <c r="F30" s="433"/>
      <c r="G30" s="433"/>
      <c r="H30" s="20"/>
      <c r="I30" s="27"/>
    </row>
    <row r="31" spans="1:10">
      <c r="A31" s="242">
        <v>1</v>
      </c>
      <c r="B31" s="343" t="s">
        <v>17</v>
      </c>
      <c r="C31" s="343"/>
      <c r="D31" s="343"/>
      <c r="E31" s="343" t="s">
        <v>19</v>
      </c>
      <c r="F31" s="343"/>
      <c r="G31" s="243" t="s">
        <v>18</v>
      </c>
      <c r="H31" s="28"/>
      <c r="I31" s="27"/>
    </row>
    <row r="32" spans="1:10">
      <c r="A32" s="190" t="s">
        <v>8</v>
      </c>
      <c r="B32" s="434" t="s">
        <v>251</v>
      </c>
      <c r="C32" s="435"/>
      <c r="D32" s="435"/>
      <c r="E32" s="435"/>
      <c r="F32" s="436"/>
      <c r="G32" s="244">
        <f>G24</f>
        <v>1716</v>
      </c>
      <c r="H32" s="245"/>
      <c r="I32" s="246"/>
    </row>
    <row r="33" spans="1:9">
      <c r="A33" s="442" t="s">
        <v>10</v>
      </c>
      <c r="B33" s="444" t="s">
        <v>191</v>
      </c>
      <c r="C33" s="444"/>
      <c r="D33" s="444"/>
      <c r="E33" s="192" t="s">
        <v>189</v>
      </c>
      <c r="F33" s="247">
        <f>G27</f>
        <v>1100</v>
      </c>
      <c r="G33" s="349">
        <f>F33*F34</f>
        <v>0</v>
      </c>
      <c r="H33" s="245"/>
      <c r="I33" s="246"/>
    </row>
    <row r="34" spans="1:9">
      <c r="A34" s="443"/>
      <c r="B34" s="444"/>
      <c r="C34" s="444"/>
      <c r="D34" s="444"/>
      <c r="E34" s="192" t="s">
        <v>19</v>
      </c>
      <c r="F34" s="248">
        <v>0</v>
      </c>
      <c r="G34" s="350"/>
      <c r="H34" s="245"/>
      <c r="I34" s="246"/>
    </row>
    <row r="35" spans="1:9">
      <c r="A35" s="189" t="s">
        <v>188</v>
      </c>
      <c r="B35" s="432" t="s">
        <v>64</v>
      </c>
      <c r="C35" s="432"/>
      <c r="D35" s="432"/>
      <c r="E35" s="432"/>
      <c r="F35" s="432"/>
      <c r="G35" s="249">
        <v>0</v>
      </c>
      <c r="H35" s="18"/>
      <c r="I35" s="14"/>
    </row>
    <row r="36" spans="1:9">
      <c r="A36" s="352" t="s">
        <v>91</v>
      </c>
      <c r="B36" s="352"/>
      <c r="C36" s="352"/>
      <c r="D36" s="352"/>
      <c r="E36" s="352"/>
      <c r="F36" s="352"/>
      <c r="G36" s="44">
        <f>SUM(G32:G35)</f>
        <v>1716</v>
      </c>
      <c r="H36" s="40"/>
      <c r="I36" s="250"/>
    </row>
    <row r="37" spans="1:9">
      <c r="A37" s="156" t="s">
        <v>62</v>
      </c>
      <c r="B37" s="380" t="s">
        <v>171</v>
      </c>
      <c r="C37" s="380"/>
      <c r="D37" s="380"/>
      <c r="E37" s="380"/>
      <c r="F37" s="380"/>
      <c r="G37" s="380"/>
      <c r="H37" s="40"/>
      <c r="I37" s="250"/>
    </row>
    <row r="38" spans="1:9">
      <c r="A38" s="59"/>
      <c r="B38" s="60"/>
      <c r="C38" s="60"/>
      <c r="D38" s="60"/>
      <c r="E38" s="60"/>
      <c r="F38" s="60"/>
      <c r="G38" s="60"/>
      <c r="H38" s="40"/>
      <c r="I38" s="250"/>
    </row>
    <row r="39" spans="1:9">
      <c r="A39" s="43"/>
      <c r="B39" s="43"/>
      <c r="C39" s="43"/>
      <c r="D39" s="94"/>
      <c r="E39" s="94"/>
      <c r="F39" s="94"/>
      <c r="G39" s="12"/>
      <c r="H39" s="40"/>
      <c r="I39" s="250"/>
    </row>
    <row r="40" spans="1:9" ht="15.75">
      <c r="A40" s="437" t="s">
        <v>66</v>
      </c>
      <c r="B40" s="438"/>
      <c r="C40" s="438"/>
      <c r="D40" s="438"/>
      <c r="E40" s="438"/>
      <c r="F40" s="438"/>
      <c r="G40" s="439"/>
      <c r="H40" s="28"/>
      <c r="I40" s="27"/>
    </row>
    <row r="41" spans="1:9">
      <c r="A41" s="48" t="s">
        <v>32</v>
      </c>
      <c r="B41" s="440" t="s">
        <v>239</v>
      </c>
      <c r="C41" s="440"/>
      <c r="D41" s="440"/>
      <c r="E41" s="440"/>
      <c r="F41" s="441"/>
      <c r="G41" s="251" t="s">
        <v>18</v>
      </c>
      <c r="H41" s="28"/>
      <c r="I41" s="27"/>
    </row>
    <row r="42" spans="1:9">
      <c r="A42" s="15" t="s">
        <v>8</v>
      </c>
      <c r="B42" s="402" t="s">
        <v>168</v>
      </c>
      <c r="C42" s="403"/>
      <c r="D42" s="403"/>
      <c r="E42" s="403"/>
      <c r="F42" s="404"/>
      <c r="G42" s="143">
        <f>ROUND(G36/12,2)</f>
        <v>143</v>
      </c>
      <c r="H42" s="18"/>
      <c r="I42" s="17"/>
    </row>
    <row r="43" spans="1:9">
      <c r="A43" s="15" t="s">
        <v>10</v>
      </c>
      <c r="B43" s="402" t="s">
        <v>240</v>
      </c>
      <c r="C43" s="403"/>
      <c r="D43" s="403"/>
      <c r="E43" s="403"/>
      <c r="F43" s="404"/>
      <c r="G43" s="143">
        <f>ROUND((G36/3)/12,2)</f>
        <v>47.67</v>
      </c>
      <c r="H43" s="18"/>
      <c r="I43" s="17"/>
    </row>
    <row r="44" spans="1:9">
      <c r="A44" s="431" t="s">
        <v>67</v>
      </c>
      <c r="B44" s="408"/>
      <c r="C44" s="408"/>
      <c r="D44" s="408"/>
      <c r="E44" s="408"/>
      <c r="F44" s="409"/>
      <c r="G44" s="50">
        <f>SUM(G42:G43)</f>
        <v>190.67000000000002</v>
      </c>
      <c r="H44" s="18"/>
      <c r="I44" s="17"/>
    </row>
    <row r="45" spans="1:9" ht="25.5" customHeight="1">
      <c r="A45" s="157" t="s">
        <v>65</v>
      </c>
      <c r="B45" s="418" t="s">
        <v>241</v>
      </c>
      <c r="C45" s="418"/>
      <c r="D45" s="418"/>
      <c r="E45" s="418"/>
      <c r="F45" s="418"/>
      <c r="G45" s="418"/>
      <c r="H45" s="18"/>
      <c r="I45" s="17"/>
    </row>
    <row r="46" spans="1:9">
      <c r="A46" s="67"/>
      <c r="B46" s="68"/>
      <c r="C46" s="68"/>
      <c r="D46" s="68"/>
      <c r="E46" s="68"/>
      <c r="F46" s="68"/>
      <c r="G46" s="68"/>
      <c r="H46" s="18"/>
      <c r="I46" s="17"/>
    </row>
    <row r="47" spans="1:9" ht="34.5" customHeight="1">
      <c r="A47" s="49" t="s">
        <v>33</v>
      </c>
      <c r="B47" s="425" t="s">
        <v>136</v>
      </c>
      <c r="C47" s="425"/>
      <c r="D47" s="425"/>
      <c r="E47" s="425"/>
      <c r="F47" s="425"/>
      <c r="G47" s="425"/>
      <c r="H47" s="28"/>
      <c r="I47" s="27"/>
    </row>
    <row r="48" spans="1:9">
      <c r="A48" s="51"/>
      <c r="B48" s="426" t="s">
        <v>71</v>
      </c>
      <c r="C48" s="427"/>
      <c r="D48" s="428"/>
      <c r="E48" s="429" t="s">
        <v>19</v>
      </c>
      <c r="F48" s="430"/>
      <c r="G48" s="253" t="s">
        <v>18</v>
      </c>
      <c r="H48" s="28"/>
      <c r="I48" s="27"/>
    </row>
    <row r="49" spans="1:9">
      <c r="A49" s="15" t="s">
        <v>8</v>
      </c>
      <c r="B49" s="402" t="s">
        <v>25</v>
      </c>
      <c r="C49" s="403"/>
      <c r="D49" s="404"/>
      <c r="E49" s="423">
        <v>0.2</v>
      </c>
      <c r="F49" s="424"/>
      <c r="G49" s="144">
        <f>ROUND((G36+G44)*E49,2)</f>
        <v>381.33</v>
      </c>
      <c r="H49" s="16"/>
      <c r="I49" s="14"/>
    </row>
    <row r="50" spans="1:9">
      <c r="A50" s="15" t="s">
        <v>10</v>
      </c>
      <c r="B50" s="402" t="s">
        <v>34</v>
      </c>
      <c r="C50" s="403"/>
      <c r="D50" s="404"/>
      <c r="E50" s="405">
        <v>2.5000000000000001E-2</v>
      </c>
      <c r="F50" s="406"/>
      <c r="G50" s="144">
        <f>ROUND((G36+G44)*E50,2)</f>
        <v>47.67</v>
      </c>
      <c r="H50" s="16"/>
      <c r="I50" s="14"/>
    </row>
    <row r="51" spans="1:9">
      <c r="A51" s="15" t="s">
        <v>12</v>
      </c>
      <c r="B51" s="402" t="s">
        <v>78</v>
      </c>
      <c r="C51" s="403"/>
      <c r="D51" s="404"/>
      <c r="E51" s="423">
        <f>ROUND((H52*I52),6)</f>
        <v>0.03</v>
      </c>
      <c r="F51" s="424"/>
      <c r="G51" s="145">
        <f>ROUND((G36+G44)*E51,2)</f>
        <v>57.2</v>
      </c>
      <c r="H51" s="53" t="s">
        <v>72</v>
      </c>
      <c r="I51" s="54" t="s">
        <v>73</v>
      </c>
    </row>
    <row r="52" spans="1:9">
      <c r="A52" s="15" t="s">
        <v>13</v>
      </c>
      <c r="B52" s="402" t="s">
        <v>35</v>
      </c>
      <c r="C52" s="403"/>
      <c r="D52" s="404"/>
      <c r="E52" s="405">
        <v>1.4999999999999999E-2</v>
      </c>
      <c r="F52" s="406"/>
      <c r="G52" s="145">
        <f>ROUND((G36+G44)*E52,2)</f>
        <v>28.6</v>
      </c>
      <c r="H52" s="52">
        <v>0.03</v>
      </c>
      <c r="I52" s="56">
        <v>1</v>
      </c>
    </row>
    <row r="53" spans="1:9">
      <c r="A53" s="15" t="s">
        <v>20</v>
      </c>
      <c r="B53" s="402" t="s">
        <v>36</v>
      </c>
      <c r="C53" s="403"/>
      <c r="D53" s="404"/>
      <c r="E53" s="405">
        <v>0.01</v>
      </c>
      <c r="F53" s="406"/>
      <c r="G53" s="144">
        <f>ROUND((G36+G44)*E53,2)</f>
        <v>19.07</v>
      </c>
      <c r="H53" s="16"/>
      <c r="I53" s="14"/>
    </row>
    <row r="54" spans="1:9">
      <c r="A54" s="15" t="s">
        <v>21</v>
      </c>
      <c r="B54" s="402" t="s">
        <v>26</v>
      </c>
      <c r="C54" s="403"/>
      <c r="D54" s="404"/>
      <c r="E54" s="405">
        <v>6.0000000000000001E-3</v>
      </c>
      <c r="F54" s="406"/>
      <c r="G54" s="144">
        <f>ROUND((G36+G44)*E54,2)</f>
        <v>11.44</v>
      </c>
      <c r="H54" s="16"/>
      <c r="I54" s="14"/>
    </row>
    <row r="55" spans="1:9">
      <c r="A55" s="15" t="s">
        <v>22</v>
      </c>
      <c r="B55" s="402" t="s">
        <v>37</v>
      </c>
      <c r="C55" s="403"/>
      <c r="D55" s="404"/>
      <c r="E55" s="405">
        <v>2E-3</v>
      </c>
      <c r="F55" s="406"/>
      <c r="G55" s="144">
        <f>ROUND((G36+G44)*E55,2)</f>
        <v>3.81</v>
      </c>
      <c r="H55" s="16"/>
      <c r="I55" s="14"/>
    </row>
    <row r="56" spans="1:9">
      <c r="A56" s="15" t="s">
        <v>23</v>
      </c>
      <c r="B56" s="402" t="s">
        <v>38</v>
      </c>
      <c r="C56" s="403"/>
      <c r="D56" s="404"/>
      <c r="E56" s="405">
        <v>0.08</v>
      </c>
      <c r="F56" s="406"/>
      <c r="G56" s="144">
        <f>ROUND((G36+G44)*E56,2)</f>
        <v>152.53</v>
      </c>
      <c r="H56" s="16"/>
      <c r="I56" s="14"/>
    </row>
    <row r="57" spans="1:9">
      <c r="A57" s="407" t="s">
        <v>74</v>
      </c>
      <c r="B57" s="408"/>
      <c r="C57" s="408"/>
      <c r="D57" s="409"/>
      <c r="E57" s="410">
        <f>SUM(E49:F56)</f>
        <v>0.36800000000000005</v>
      </c>
      <c r="F57" s="411"/>
      <c r="G57" s="57">
        <f>SUM(G49:G56)</f>
        <v>701.65</v>
      </c>
      <c r="H57" s="40"/>
      <c r="I57" s="254"/>
    </row>
    <row r="58" spans="1:9">
      <c r="A58" s="165" t="s">
        <v>68</v>
      </c>
      <c r="B58" s="418" t="s">
        <v>76</v>
      </c>
      <c r="C58" s="418"/>
      <c r="D58" s="418"/>
      <c r="E58" s="418"/>
      <c r="F58" s="418"/>
      <c r="G58" s="418"/>
      <c r="H58" s="40"/>
      <c r="I58" s="254"/>
    </row>
    <row r="59" spans="1:9">
      <c r="A59" s="165" t="s">
        <v>69</v>
      </c>
      <c r="B59" s="418" t="s">
        <v>79</v>
      </c>
      <c r="C59" s="418"/>
      <c r="D59" s="418"/>
      <c r="E59" s="418"/>
      <c r="F59" s="418"/>
      <c r="G59" s="418"/>
      <c r="H59" s="40"/>
      <c r="I59" s="254"/>
    </row>
    <row r="60" spans="1:9">
      <c r="A60" s="58"/>
      <c r="B60" s="46"/>
      <c r="C60" s="46"/>
      <c r="D60" s="46"/>
      <c r="E60" s="46"/>
      <c r="F60" s="46"/>
      <c r="G60" s="46"/>
      <c r="H60" s="40"/>
      <c r="I60" s="254"/>
    </row>
    <row r="61" spans="1:9">
      <c r="A61" s="255" t="s">
        <v>39</v>
      </c>
      <c r="B61" s="419" t="s">
        <v>80</v>
      </c>
      <c r="C61" s="419"/>
      <c r="D61" s="419"/>
      <c r="E61" s="419"/>
      <c r="F61" s="419"/>
      <c r="G61" s="419"/>
      <c r="H61" s="28"/>
      <c r="I61" s="27"/>
    </row>
    <row r="62" spans="1:9">
      <c r="A62" s="45"/>
      <c r="B62" s="420" t="s">
        <v>80</v>
      </c>
      <c r="C62" s="421"/>
      <c r="D62" s="421"/>
      <c r="E62" s="421"/>
      <c r="F62" s="422"/>
      <c r="G62" s="256" t="s">
        <v>18</v>
      </c>
      <c r="H62" s="28"/>
      <c r="I62" s="27"/>
    </row>
    <row r="63" spans="1:9" ht="43.5" customHeight="1">
      <c r="A63" s="393" t="s">
        <v>8</v>
      </c>
      <c r="B63" s="396" t="s">
        <v>252</v>
      </c>
      <c r="C63" s="315" t="s">
        <v>81</v>
      </c>
      <c r="D63" s="317"/>
      <c r="E63" s="399">
        <v>7.1</v>
      </c>
      <c r="F63" s="400"/>
      <c r="G63" s="385">
        <f>IF(ROUND((E63*E65*E64)-(G32*E66),2)&lt;0,0,ROUND((E63*E65*E64)-(G32*E66),2))</f>
        <v>260.92</v>
      </c>
      <c r="H63" s="23"/>
      <c r="I63" s="22"/>
    </row>
    <row r="64" spans="1:9" ht="33.75" customHeight="1">
      <c r="A64" s="394"/>
      <c r="B64" s="397"/>
      <c r="C64" s="315" t="s">
        <v>82</v>
      </c>
      <c r="D64" s="317"/>
      <c r="E64" s="412">
        <v>2</v>
      </c>
      <c r="F64" s="413"/>
      <c r="G64" s="401"/>
      <c r="H64" s="23"/>
      <c r="I64" s="22"/>
    </row>
    <row r="65" spans="1:9" ht="31.5" customHeight="1">
      <c r="A65" s="394"/>
      <c r="B65" s="397"/>
      <c r="C65" s="315" t="s">
        <v>83</v>
      </c>
      <c r="D65" s="317"/>
      <c r="E65" s="414">
        <v>22</v>
      </c>
      <c r="F65" s="415"/>
      <c r="G65" s="401"/>
      <c r="H65" s="24"/>
      <c r="I65" s="25"/>
    </row>
    <row r="66" spans="1:9" ht="39" customHeight="1">
      <c r="A66" s="395"/>
      <c r="B66" s="398"/>
      <c r="C66" s="315" t="s">
        <v>175</v>
      </c>
      <c r="D66" s="317"/>
      <c r="E66" s="416">
        <v>0.03</v>
      </c>
      <c r="F66" s="417"/>
      <c r="G66" s="386"/>
      <c r="H66" s="23"/>
      <c r="I66" s="25"/>
    </row>
    <row r="67" spans="1:9" ht="33.75" customHeight="1">
      <c r="A67" s="381" t="s">
        <v>10</v>
      </c>
      <c r="B67" s="382" t="s">
        <v>248</v>
      </c>
      <c r="C67" s="315" t="s">
        <v>220</v>
      </c>
      <c r="D67" s="317"/>
      <c r="E67" s="383">
        <v>264.60000000000002</v>
      </c>
      <c r="F67" s="384"/>
      <c r="G67" s="385">
        <f>ROUND(E67*(1-E68),2)</f>
        <v>211.68</v>
      </c>
      <c r="H67" s="23"/>
      <c r="I67" s="22"/>
    </row>
    <row r="68" spans="1:9" ht="54" customHeight="1">
      <c r="A68" s="381"/>
      <c r="B68" s="382"/>
      <c r="C68" s="387" t="s">
        <v>221</v>
      </c>
      <c r="D68" s="387"/>
      <c r="E68" s="388">
        <v>0.2</v>
      </c>
      <c r="F68" s="388"/>
      <c r="G68" s="386"/>
      <c r="H68" s="23"/>
      <c r="I68" s="22"/>
    </row>
    <row r="69" spans="1:9">
      <c r="A69" s="62" t="s">
        <v>12</v>
      </c>
      <c r="B69" s="376" t="s">
        <v>84</v>
      </c>
      <c r="C69" s="376"/>
      <c r="D69" s="376"/>
      <c r="E69" s="376"/>
      <c r="F69" s="376"/>
      <c r="G69" s="63">
        <v>0</v>
      </c>
      <c r="H69" s="23"/>
      <c r="I69" s="22"/>
    </row>
    <row r="70" spans="1:9">
      <c r="A70" s="377" t="s">
        <v>85</v>
      </c>
      <c r="B70" s="378"/>
      <c r="C70" s="378"/>
      <c r="D70" s="378"/>
      <c r="E70" s="378"/>
      <c r="F70" s="379"/>
      <c r="G70" s="64">
        <f>SUM(G63:G69)</f>
        <v>472.6</v>
      </c>
      <c r="H70" s="28"/>
      <c r="I70" s="27"/>
    </row>
    <row r="71" spans="1:9">
      <c r="A71" s="156" t="s">
        <v>70</v>
      </c>
      <c r="B71" s="380" t="s">
        <v>52</v>
      </c>
      <c r="C71" s="380"/>
      <c r="D71" s="380"/>
      <c r="E71" s="380"/>
      <c r="F71" s="380"/>
      <c r="G71" s="380"/>
      <c r="H71" s="257"/>
      <c r="I71" s="27"/>
    </row>
    <row r="72" spans="1:9">
      <c r="A72" s="258"/>
      <c r="B72" s="259"/>
      <c r="C72" s="259"/>
      <c r="D72" s="259"/>
      <c r="E72" s="259"/>
      <c r="F72" s="259"/>
      <c r="G72" s="259"/>
      <c r="H72" s="257"/>
      <c r="I72" s="27"/>
    </row>
    <row r="73" spans="1:9">
      <c r="A73" s="294" t="s">
        <v>86</v>
      </c>
      <c r="B73" s="295"/>
      <c r="C73" s="295"/>
      <c r="D73" s="295"/>
      <c r="E73" s="295"/>
      <c r="F73" s="295"/>
      <c r="G73" s="296"/>
      <c r="H73" s="20"/>
      <c r="I73" s="27"/>
    </row>
    <row r="74" spans="1:9">
      <c r="A74" s="71" t="s">
        <v>87</v>
      </c>
      <c r="B74" s="354" t="s">
        <v>169</v>
      </c>
      <c r="C74" s="355"/>
      <c r="D74" s="355"/>
      <c r="E74" s="355"/>
      <c r="F74" s="356"/>
      <c r="G74" s="72" t="s">
        <v>18</v>
      </c>
      <c r="H74" s="23"/>
      <c r="I74" s="22"/>
    </row>
    <row r="75" spans="1:9">
      <c r="A75" s="193" t="s">
        <v>32</v>
      </c>
      <c r="B75" s="357" t="s">
        <v>242</v>
      </c>
      <c r="C75" s="391"/>
      <c r="D75" s="391"/>
      <c r="E75" s="391"/>
      <c r="F75" s="392"/>
      <c r="G75" s="126">
        <f>G44</f>
        <v>190.67000000000002</v>
      </c>
      <c r="H75" s="23"/>
      <c r="I75" s="22"/>
    </row>
    <row r="76" spans="1:9" ht="29.25" customHeight="1">
      <c r="A76" s="193" t="s">
        <v>33</v>
      </c>
      <c r="B76" s="357" t="s">
        <v>88</v>
      </c>
      <c r="C76" s="391"/>
      <c r="D76" s="391"/>
      <c r="E76" s="391"/>
      <c r="F76" s="392"/>
      <c r="G76" s="126">
        <f>G57</f>
        <v>701.65</v>
      </c>
      <c r="H76" s="23"/>
      <c r="I76" s="22"/>
    </row>
    <row r="77" spans="1:9">
      <c r="A77" s="62" t="s">
        <v>39</v>
      </c>
      <c r="B77" s="376" t="s">
        <v>89</v>
      </c>
      <c r="C77" s="376"/>
      <c r="D77" s="376"/>
      <c r="E77" s="376"/>
      <c r="F77" s="376"/>
      <c r="G77" s="108">
        <f>G70</f>
        <v>472.6</v>
      </c>
      <c r="H77" s="28"/>
      <c r="I77" s="27"/>
    </row>
    <row r="78" spans="1:9">
      <c r="A78" s="353" t="s">
        <v>92</v>
      </c>
      <c r="B78" s="353"/>
      <c r="C78" s="353"/>
      <c r="D78" s="353"/>
      <c r="E78" s="353"/>
      <c r="F78" s="353"/>
      <c r="G78" s="260">
        <f>SUM(G75:G77)</f>
        <v>1364.92</v>
      </c>
      <c r="H78" s="20"/>
      <c r="I78" s="19"/>
    </row>
    <row r="79" spans="1:9">
      <c r="A79" s="109"/>
      <c r="B79" s="109"/>
      <c r="C79" s="109"/>
      <c r="D79" s="109"/>
      <c r="E79" s="109"/>
      <c r="F79" s="109"/>
      <c r="G79" s="261"/>
      <c r="H79" s="20"/>
      <c r="I79" s="19"/>
    </row>
    <row r="80" spans="1:9" ht="15.75">
      <c r="A80" s="293" t="s">
        <v>93</v>
      </c>
      <c r="B80" s="293"/>
      <c r="C80" s="293"/>
      <c r="D80" s="293"/>
      <c r="E80" s="293"/>
      <c r="F80" s="293"/>
      <c r="G80" s="293"/>
      <c r="H80" s="20"/>
      <c r="I80" s="27"/>
    </row>
    <row r="81" spans="1:9">
      <c r="A81" s="262"/>
      <c r="B81" s="354" t="s">
        <v>94</v>
      </c>
      <c r="C81" s="355"/>
      <c r="D81" s="355"/>
      <c r="E81" s="355"/>
      <c r="F81" s="356"/>
      <c r="G81" s="167" t="s">
        <v>18</v>
      </c>
      <c r="H81" s="20"/>
      <c r="I81" s="27"/>
    </row>
    <row r="82" spans="1:9" ht="30.75" customHeight="1">
      <c r="A82" s="5" t="s">
        <v>8</v>
      </c>
      <c r="B82" s="357" t="s">
        <v>137</v>
      </c>
      <c r="C82" s="358"/>
      <c r="D82" s="358"/>
      <c r="E82" s="358"/>
      <c r="F82" s="359"/>
      <c r="G82" s="134">
        <f>ROUND(((G36/12)+($G$42/12)+($G$43/12))*(30/30)*0.05,2)</f>
        <v>7.94</v>
      </c>
      <c r="H82" s="20"/>
      <c r="I82" s="27"/>
    </row>
    <row r="83" spans="1:9">
      <c r="A83" s="5" t="s">
        <v>10</v>
      </c>
      <c r="B83" s="360" t="s">
        <v>28</v>
      </c>
      <c r="C83" s="336"/>
      <c r="D83" s="336"/>
      <c r="E83" s="336"/>
      <c r="F83" s="337"/>
      <c r="G83" s="134">
        <f>ROUND($E$56*G82,2)</f>
        <v>0.64</v>
      </c>
      <c r="H83" s="20"/>
      <c r="I83" s="27"/>
    </row>
    <row r="84" spans="1:9" ht="28.5" customHeight="1">
      <c r="A84" s="5" t="s">
        <v>12</v>
      </c>
      <c r="B84" s="357" t="s">
        <v>138</v>
      </c>
      <c r="C84" s="358"/>
      <c r="D84" s="358"/>
      <c r="E84" s="358"/>
      <c r="F84" s="359"/>
      <c r="G84" s="134">
        <f>ROUND((0.08*0.4*SUM(G36+$G$42+$G$43)*0.05),2)</f>
        <v>3.05</v>
      </c>
      <c r="H84" s="263"/>
      <c r="I84" s="27"/>
    </row>
    <row r="85" spans="1:9">
      <c r="A85" s="5" t="s">
        <v>13</v>
      </c>
      <c r="B85" s="335" t="s">
        <v>139</v>
      </c>
      <c r="C85" s="336"/>
      <c r="D85" s="336"/>
      <c r="E85" s="336"/>
      <c r="F85" s="337"/>
      <c r="G85" s="146">
        <f>ROUND(((7/30)/$G$13)*G36*1,2)</f>
        <v>33.369999999999997</v>
      </c>
      <c r="H85" s="20"/>
      <c r="I85" s="27"/>
    </row>
    <row r="86" spans="1:9">
      <c r="A86" s="5" t="s">
        <v>20</v>
      </c>
      <c r="B86" s="360" t="s">
        <v>95</v>
      </c>
      <c r="C86" s="336"/>
      <c r="D86" s="336"/>
      <c r="E86" s="336"/>
      <c r="F86" s="337"/>
      <c r="G86" s="134">
        <f>ROUND($E$57*G85,2)</f>
        <v>12.28</v>
      </c>
      <c r="H86" s="20"/>
      <c r="I86" s="27"/>
    </row>
    <row r="87" spans="1:9" ht="30" customHeight="1">
      <c r="A87" s="74" t="s">
        <v>21</v>
      </c>
      <c r="B87" s="389" t="s">
        <v>140</v>
      </c>
      <c r="C87" s="390"/>
      <c r="D87" s="390"/>
      <c r="E87" s="390"/>
      <c r="F87" s="390"/>
      <c r="G87" s="135">
        <f>ROUND((0.08*0.4*SUM(G36+$G$42+$G$43)*1),2)</f>
        <v>61.01</v>
      </c>
      <c r="H87" s="20"/>
      <c r="I87" s="19"/>
    </row>
    <row r="88" spans="1:9">
      <c r="A88" s="303" t="s">
        <v>172</v>
      </c>
      <c r="B88" s="303"/>
      <c r="C88" s="303"/>
      <c r="D88" s="303"/>
      <c r="E88" s="303"/>
      <c r="F88" s="303"/>
      <c r="G88" s="264">
        <f>SUM(G82:G87)</f>
        <v>118.28999999999999</v>
      </c>
      <c r="H88" s="20"/>
      <c r="I88" s="19"/>
    </row>
    <row r="89" spans="1:9">
      <c r="A89" s="109"/>
      <c r="B89" s="109"/>
      <c r="C89" s="109"/>
      <c r="D89" s="109"/>
      <c r="E89" s="109"/>
      <c r="F89" s="109"/>
      <c r="G89" s="261"/>
      <c r="H89" s="20"/>
      <c r="I89" s="19"/>
    </row>
    <row r="90" spans="1:9" ht="15.75">
      <c r="A90" s="293" t="s">
        <v>170</v>
      </c>
      <c r="B90" s="293"/>
      <c r="C90" s="293"/>
      <c r="D90" s="293"/>
      <c r="E90" s="293"/>
      <c r="F90" s="293"/>
      <c r="G90" s="293"/>
      <c r="H90" s="34"/>
      <c r="I90" s="250"/>
    </row>
    <row r="91" spans="1:9" ht="33.75" customHeight="1">
      <c r="A91" s="375" t="s">
        <v>192</v>
      </c>
      <c r="B91" s="375"/>
      <c r="C91" s="375"/>
      <c r="D91" s="375"/>
      <c r="E91" s="375"/>
      <c r="F91" s="375"/>
      <c r="G91" s="375"/>
      <c r="H91" s="34"/>
      <c r="I91" s="250"/>
    </row>
    <row r="92" spans="1:9" ht="31.5">
      <c r="A92" s="178" t="s">
        <v>193</v>
      </c>
      <c r="B92" s="79">
        <f>G36</f>
        <v>1716</v>
      </c>
      <c r="C92" s="178" t="s">
        <v>173</v>
      </c>
      <c r="D92" s="79">
        <f>G78-G63-G67</f>
        <v>892.31999999999994</v>
      </c>
      <c r="E92" s="179" t="s">
        <v>96</v>
      </c>
      <c r="F92" s="79">
        <f>G88</f>
        <v>118.28999999999999</v>
      </c>
      <c r="G92" s="80">
        <f>B92+D92+F92</f>
        <v>2726.6099999999997</v>
      </c>
      <c r="H92" s="34"/>
      <c r="I92" s="250"/>
    </row>
    <row r="93" spans="1:9" ht="15.75">
      <c r="A93" s="374" t="s">
        <v>97</v>
      </c>
      <c r="B93" s="374"/>
      <c r="C93" s="374"/>
      <c r="D93" s="374"/>
      <c r="E93" s="374" t="s">
        <v>98</v>
      </c>
      <c r="F93" s="374"/>
      <c r="G93" s="186">
        <f>ROUND(G92/30,2)</f>
        <v>90.89</v>
      </c>
      <c r="H93" s="34"/>
      <c r="I93" s="250"/>
    </row>
    <row r="94" spans="1:9" ht="15.75">
      <c r="A94" s="76"/>
      <c r="B94" s="76"/>
      <c r="C94" s="76"/>
      <c r="D94" s="76"/>
      <c r="E94" s="76"/>
      <c r="F94" s="77"/>
      <c r="G94" s="78"/>
      <c r="H94" s="34"/>
      <c r="I94" s="250"/>
    </row>
    <row r="95" spans="1:9">
      <c r="A95" s="81" t="s">
        <v>24</v>
      </c>
      <c r="B95" s="370" t="s">
        <v>107</v>
      </c>
      <c r="C95" s="371"/>
      <c r="D95" s="371"/>
      <c r="E95" s="371"/>
      <c r="F95" s="372"/>
      <c r="G95" s="265" t="s">
        <v>18</v>
      </c>
      <c r="H95" s="40"/>
      <c r="I95" s="250"/>
    </row>
    <row r="96" spans="1:9">
      <c r="A96" s="5" t="s">
        <v>8</v>
      </c>
      <c r="B96" s="335" t="s">
        <v>99</v>
      </c>
      <c r="C96" s="336"/>
      <c r="D96" s="336"/>
      <c r="E96" s="336"/>
      <c r="F96" s="337"/>
      <c r="G96" s="136">
        <f>ROUND($G$92/12,2)</f>
        <v>227.22</v>
      </c>
      <c r="H96" s="40"/>
      <c r="I96" s="250"/>
    </row>
    <row r="97" spans="1:9">
      <c r="A97" s="5" t="s">
        <v>10</v>
      </c>
      <c r="B97" s="319" t="s">
        <v>176</v>
      </c>
      <c r="C97" s="338"/>
      <c r="D97" s="338"/>
      <c r="E97" s="338"/>
      <c r="F97" s="339"/>
      <c r="G97" s="136">
        <f>ROUND((1/30)/12*($G$92),2)</f>
        <v>7.57</v>
      </c>
      <c r="H97" s="86"/>
      <c r="I97" s="250"/>
    </row>
    <row r="98" spans="1:9">
      <c r="A98" s="5" t="s">
        <v>12</v>
      </c>
      <c r="B98" s="335" t="s">
        <v>101</v>
      </c>
      <c r="C98" s="336"/>
      <c r="D98" s="336"/>
      <c r="E98" s="336"/>
      <c r="F98" s="337"/>
      <c r="G98" s="136">
        <f>ROUND((5/30)/12*0.015*($G$92),2)</f>
        <v>0.56999999999999995</v>
      </c>
      <c r="H98" s="40"/>
      <c r="I98" s="250"/>
    </row>
    <row r="99" spans="1:9">
      <c r="A99" s="5" t="s">
        <v>13</v>
      </c>
      <c r="B99" s="335" t="s">
        <v>100</v>
      </c>
      <c r="C99" s="336"/>
      <c r="D99" s="336"/>
      <c r="E99" s="336"/>
      <c r="F99" s="337"/>
      <c r="G99" s="136">
        <f>ROUND(((15/30)/12)*0.0078*($G$92),2)</f>
        <v>0.89</v>
      </c>
      <c r="H99" s="86"/>
      <c r="I99" s="250"/>
    </row>
    <row r="100" spans="1:9" ht="32.25" customHeight="1">
      <c r="A100" s="5" t="s">
        <v>20</v>
      </c>
      <c r="B100" s="315" t="s">
        <v>194</v>
      </c>
      <c r="C100" s="364"/>
      <c r="D100" s="364"/>
      <c r="E100" s="364"/>
      <c r="F100" s="365"/>
      <c r="G100" s="137">
        <f>ROUND((((G36+G36/3)/12+(G57+G70-G67-G63+G88))*4/12)*0.02,2)</f>
        <v>6.74</v>
      </c>
      <c r="H100" s="266"/>
      <c r="I100" s="267"/>
    </row>
    <row r="101" spans="1:9">
      <c r="A101" s="155" t="s">
        <v>21</v>
      </c>
      <c r="B101" s="366" t="s">
        <v>177</v>
      </c>
      <c r="C101" s="367"/>
      <c r="D101" s="367"/>
      <c r="E101" s="367"/>
      <c r="F101" s="368"/>
      <c r="G101" s="137">
        <f>ROUND(((5/30)/12)*($G$92),2)</f>
        <v>37.869999999999997</v>
      </c>
      <c r="H101" s="266"/>
      <c r="I101" s="267"/>
    </row>
    <row r="102" spans="1:9">
      <c r="A102" s="369" t="s">
        <v>102</v>
      </c>
      <c r="B102" s="369"/>
      <c r="C102" s="369"/>
      <c r="D102" s="369"/>
      <c r="E102" s="369"/>
      <c r="F102" s="369"/>
      <c r="G102" s="82">
        <f>SUM(G96:G101)</f>
        <v>280.85999999999996</v>
      </c>
      <c r="H102" s="20"/>
      <c r="I102" s="19"/>
    </row>
    <row r="103" spans="1:9">
      <c r="A103" s="252"/>
      <c r="B103" s="94"/>
      <c r="C103" s="94"/>
      <c r="D103" s="83"/>
      <c r="E103" s="84"/>
      <c r="F103" s="84"/>
      <c r="G103" s="85"/>
      <c r="H103" s="34"/>
      <c r="I103" s="19"/>
    </row>
    <row r="104" spans="1:9">
      <c r="A104" s="81" t="s">
        <v>27</v>
      </c>
      <c r="B104" s="370" t="s">
        <v>103</v>
      </c>
      <c r="C104" s="371"/>
      <c r="D104" s="371"/>
      <c r="E104" s="371"/>
      <c r="F104" s="372"/>
      <c r="G104" s="268" t="s">
        <v>18</v>
      </c>
      <c r="H104" s="28"/>
      <c r="I104" s="27"/>
    </row>
    <row r="105" spans="1:9">
      <c r="A105" s="5" t="s">
        <v>8</v>
      </c>
      <c r="B105" s="373" t="s">
        <v>142</v>
      </c>
      <c r="C105" s="358"/>
      <c r="D105" s="358"/>
      <c r="E105" s="358"/>
      <c r="F105" s="359"/>
      <c r="G105" s="138">
        <v>0</v>
      </c>
      <c r="H105" s="28"/>
      <c r="I105" s="27"/>
    </row>
    <row r="106" spans="1:9">
      <c r="A106" s="352" t="s">
        <v>104</v>
      </c>
      <c r="B106" s="352"/>
      <c r="C106" s="352"/>
      <c r="D106" s="352"/>
      <c r="E106" s="352"/>
      <c r="F106" s="352"/>
      <c r="G106" s="112">
        <f>SUM(G105:G105)</f>
        <v>0</v>
      </c>
      <c r="H106" s="28"/>
      <c r="I106" s="27"/>
    </row>
    <row r="107" spans="1:9">
      <c r="A107" s="269"/>
      <c r="B107" s="270"/>
      <c r="C107" s="95"/>
      <c r="D107" s="88"/>
      <c r="E107" s="88"/>
      <c r="F107" s="88"/>
      <c r="G107" s="89"/>
      <c r="H107" s="28"/>
      <c r="I107" s="27"/>
    </row>
    <row r="108" spans="1:9">
      <c r="A108" s="361" t="s">
        <v>105</v>
      </c>
      <c r="B108" s="362"/>
      <c r="C108" s="362"/>
      <c r="D108" s="362"/>
      <c r="E108" s="362"/>
      <c r="F108" s="362"/>
      <c r="G108" s="363"/>
      <c r="H108" s="28"/>
      <c r="I108" s="27"/>
    </row>
    <row r="109" spans="1:9">
      <c r="A109" s="48" t="s">
        <v>106</v>
      </c>
      <c r="B109" s="294" t="s">
        <v>94</v>
      </c>
      <c r="C109" s="295"/>
      <c r="D109" s="295"/>
      <c r="E109" s="295"/>
      <c r="F109" s="296"/>
      <c r="G109" s="91" t="s">
        <v>18</v>
      </c>
      <c r="H109" s="28"/>
      <c r="I109" s="27"/>
    </row>
    <row r="110" spans="1:9">
      <c r="A110" s="271" t="s">
        <v>24</v>
      </c>
      <c r="B110" s="297" t="s">
        <v>107</v>
      </c>
      <c r="C110" s="298"/>
      <c r="D110" s="298"/>
      <c r="E110" s="298"/>
      <c r="F110" s="299"/>
      <c r="G110" s="272">
        <f>G102</f>
        <v>280.85999999999996</v>
      </c>
      <c r="H110" s="28"/>
      <c r="I110" s="27"/>
    </row>
    <row r="111" spans="1:9">
      <c r="A111" s="273" t="s">
        <v>27</v>
      </c>
      <c r="B111" s="300" t="s">
        <v>103</v>
      </c>
      <c r="C111" s="301"/>
      <c r="D111" s="301"/>
      <c r="E111" s="301"/>
      <c r="F111" s="302"/>
      <c r="G111" s="139">
        <f>G106</f>
        <v>0</v>
      </c>
      <c r="H111" s="20"/>
      <c r="I111" s="19"/>
    </row>
    <row r="112" spans="1:9">
      <c r="A112" s="303" t="s">
        <v>108</v>
      </c>
      <c r="B112" s="303"/>
      <c r="C112" s="303"/>
      <c r="D112" s="303"/>
      <c r="E112" s="303"/>
      <c r="F112" s="303"/>
      <c r="G112" s="274">
        <f>SUM(G110:G111)</f>
        <v>280.85999999999996</v>
      </c>
      <c r="H112" s="28"/>
      <c r="I112" s="27"/>
    </row>
    <row r="113" spans="1:9" ht="30" customHeight="1">
      <c r="A113" s="156" t="s">
        <v>75</v>
      </c>
      <c r="B113" s="308" t="s">
        <v>141</v>
      </c>
      <c r="C113" s="308"/>
      <c r="D113" s="308"/>
      <c r="E113" s="308"/>
      <c r="F113" s="308"/>
      <c r="G113" s="308"/>
      <c r="H113" s="28"/>
      <c r="I113" s="27"/>
    </row>
    <row r="114" spans="1:9">
      <c r="A114" s="275"/>
      <c r="B114" s="275"/>
      <c r="C114" s="275"/>
      <c r="D114" s="47"/>
      <c r="E114" s="95"/>
      <c r="F114" s="95"/>
      <c r="G114" s="95"/>
      <c r="H114" s="34"/>
      <c r="I114" s="19"/>
    </row>
    <row r="115" spans="1:9" ht="15.75">
      <c r="A115" s="293" t="s">
        <v>115</v>
      </c>
      <c r="B115" s="293"/>
      <c r="C115" s="293"/>
      <c r="D115" s="293"/>
      <c r="E115" s="293"/>
      <c r="F115" s="293"/>
      <c r="G115" s="293"/>
      <c r="H115" s="28"/>
      <c r="I115" s="27"/>
    </row>
    <row r="116" spans="1:9">
      <c r="A116" s="111"/>
      <c r="B116" s="307" t="s">
        <v>94</v>
      </c>
      <c r="C116" s="307"/>
      <c r="D116" s="307"/>
      <c r="E116" s="307"/>
      <c r="F116" s="307"/>
      <c r="G116" s="112" t="s">
        <v>18</v>
      </c>
      <c r="H116" s="28"/>
      <c r="I116" s="27"/>
    </row>
    <row r="117" spans="1:9">
      <c r="A117" s="107" t="s">
        <v>8</v>
      </c>
      <c r="B117" s="309" t="s">
        <v>116</v>
      </c>
      <c r="C117" s="309"/>
      <c r="D117" s="309"/>
      <c r="E117" s="309"/>
      <c r="F117" s="309"/>
      <c r="G117" s="276">
        <f>'UNIFORMES-EQUIP. SEGURANÇA  '!G12</f>
        <v>96.495833333333323</v>
      </c>
      <c r="H117" s="28"/>
      <c r="I117" s="27"/>
    </row>
    <row r="118" spans="1:9">
      <c r="A118" s="107" t="s">
        <v>10</v>
      </c>
      <c r="B118" s="291" t="s">
        <v>215</v>
      </c>
      <c r="C118" s="291"/>
      <c r="D118" s="291"/>
      <c r="E118" s="291"/>
      <c r="F118" s="291"/>
      <c r="G118" s="108">
        <f>'UNIFORMES-EQUIP. SEGURANÇA  '!G29</f>
        <v>172.21333333333334</v>
      </c>
      <c r="H118" s="28"/>
      <c r="I118" s="27"/>
    </row>
    <row r="119" spans="1:9">
      <c r="A119" s="107" t="s">
        <v>12</v>
      </c>
      <c r="B119" s="319" t="s">
        <v>222</v>
      </c>
      <c r="C119" s="320"/>
      <c r="D119" s="320"/>
      <c r="E119" s="320"/>
      <c r="F119" s="321"/>
      <c r="G119" s="277">
        <v>0</v>
      </c>
      <c r="H119" s="28"/>
      <c r="I119" s="27"/>
    </row>
    <row r="120" spans="1:9">
      <c r="A120" s="292" t="s">
        <v>117</v>
      </c>
      <c r="B120" s="292"/>
      <c r="C120" s="292"/>
      <c r="D120" s="292"/>
      <c r="E120" s="292"/>
      <c r="F120" s="292"/>
      <c r="G120" s="264">
        <f>SUM(G117:G119)</f>
        <v>268.70916666666665</v>
      </c>
      <c r="H120" s="257"/>
      <c r="I120" s="27"/>
    </row>
    <row r="121" spans="1:9">
      <c r="A121" s="94"/>
      <c r="B121" s="42"/>
      <c r="C121" s="42"/>
      <c r="D121" s="47"/>
      <c r="E121" s="95"/>
      <c r="F121" s="95"/>
      <c r="G121" s="113"/>
      <c r="H121" s="34"/>
      <c r="I121" s="19"/>
    </row>
    <row r="122" spans="1:9" ht="15.75">
      <c r="A122" s="293" t="s">
        <v>118</v>
      </c>
      <c r="B122" s="293"/>
      <c r="C122" s="293"/>
      <c r="D122" s="293"/>
      <c r="E122" s="293"/>
      <c r="F122" s="293"/>
      <c r="G122" s="293"/>
      <c r="H122" s="34"/>
      <c r="I122" s="19"/>
    </row>
    <row r="123" spans="1:9">
      <c r="A123" s="111"/>
      <c r="B123" s="307" t="s">
        <v>40</v>
      </c>
      <c r="C123" s="307"/>
      <c r="D123" s="307"/>
      <c r="E123" s="307"/>
      <c r="F123" s="112" t="s">
        <v>19</v>
      </c>
      <c r="G123" s="112" t="s">
        <v>18</v>
      </c>
      <c r="H123" s="34"/>
      <c r="I123" s="27"/>
    </row>
    <row r="124" spans="1:9" ht="47.25" customHeight="1">
      <c r="A124" s="315" t="s">
        <v>119</v>
      </c>
      <c r="B124" s="316"/>
      <c r="C124" s="316"/>
      <c r="D124" s="316"/>
      <c r="E124" s="316"/>
      <c r="F124" s="317"/>
      <c r="G124" s="117">
        <f>SUM(G36+G78+G88+G112+G120)</f>
        <v>3748.7791666666667</v>
      </c>
      <c r="H124" s="34"/>
      <c r="I124" s="27"/>
    </row>
    <row r="125" spans="1:9">
      <c r="A125" s="114" t="s">
        <v>8</v>
      </c>
      <c r="B125" s="318" t="s">
        <v>41</v>
      </c>
      <c r="C125" s="318"/>
      <c r="D125" s="318"/>
      <c r="E125" s="318"/>
      <c r="F125" s="174">
        <v>7.2900000000000006E-2</v>
      </c>
      <c r="G125" s="121">
        <f>ROUND(F125*G124,2)</f>
        <v>273.29000000000002</v>
      </c>
      <c r="H125" s="34"/>
      <c r="I125" s="27"/>
    </row>
    <row r="126" spans="1:9" ht="44.25" customHeight="1">
      <c r="A126" s="315" t="s">
        <v>120</v>
      </c>
      <c r="B126" s="316"/>
      <c r="C126" s="316"/>
      <c r="D126" s="316"/>
      <c r="E126" s="316"/>
      <c r="F126" s="317"/>
      <c r="G126" s="141">
        <f>SUM(G36+G78+G88+G112+G120+G125)</f>
        <v>4022.0691666666667</v>
      </c>
      <c r="H126" s="34"/>
      <c r="I126" s="19"/>
    </row>
    <row r="127" spans="1:9">
      <c r="A127" s="114" t="s">
        <v>10</v>
      </c>
      <c r="B127" s="318" t="s">
        <v>42</v>
      </c>
      <c r="C127" s="318"/>
      <c r="D127" s="318"/>
      <c r="E127" s="318"/>
      <c r="F127" s="174">
        <v>4.5400000000000003E-2</v>
      </c>
      <c r="G127" s="118">
        <f>ROUND(F127*G126,2)</f>
        <v>182.6</v>
      </c>
      <c r="H127" s="34"/>
      <c r="I127" s="19"/>
    </row>
    <row r="128" spans="1:9" ht="46.5" customHeight="1">
      <c r="A128" s="315" t="s">
        <v>121</v>
      </c>
      <c r="B128" s="316"/>
      <c r="C128" s="316"/>
      <c r="D128" s="316"/>
      <c r="E128" s="316"/>
      <c r="F128" s="317"/>
      <c r="G128" s="142">
        <f>SUM(G36+G78+G88+G112+G120+G125+G127)</f>
        <v>4204.6691666666666</v>
      </c>
      <c r="H128" s="34"/>
      <c r="I128" s="19"/>
    </row>
    <row r="129" spans="1:9">
      <c r="A129" s="116" t="s">
        <v>12</v>
      </c>
      <c r="B129" s="344" t="s">
        <v>43</v>
      </c>
      <c r="C129" s="345"/>
      <c r="D129" s="345"/>
      <c r="E129" s="345"/>
      <c r="F129" s="115">
        <f>SUM(F130:F133)</f>
        <v>0.1225</v>
      </c>
      <c r="G129" s="120">
        <f>SUM(G130:G133)</f>
        <v>586.98</v>
      </c>
      <c r="H129" s="470" t="s">
        <v>143</v>
      </c>
      <c r="I129" s="470"/>
    </row>
    <row r="130" spans="1:9">
      <c r="A130" s="346" t="s">
        <v>124</v>
      </c>
      <c r="B130" s="309" t="s">
        <v>127</v>
      </c>
      <c r="C130" s="309"/>
      <c r="D130" s="314" t="s">
        <v>29</v>
      </c>
      <c r="E130" s="314"/>
      <c r="F130" s="119">
        <f>IF(E8=1,0.0165,IF(E8=2,0.0065,IF(E8=3,I132,IF(E8=4,I132,¨RT Indefinido¨))))</f>
        <v>1.6500000000000001E-2</v>
      </c>
      <c r="G130" s="117">
        <f>ROUND(($G$128/(1-$F$129))*F130,2)</f>
        <v>79.06</v>
      </c>
      <c r="H130" s="147" t="s">
        <v>144</v>
      </c>
      <c r="I130" s="147" t="s">
        <v>145</v>
      </c>
    </row>
    <row r="131" spans="1:9">
      <c r="A131" s="347"/>
      <c r="B131" s="309"/>
      <c r="C131" s="309"/>
      <c r="D131" s="351" t="s">
        <v>122</v>
      </c>
      <c r="E131" s="351"/>
      <c r="F131" s="119">
        <f>IF(E8=1,0.076,IF(E8=2,0.03,IF(E8=3,I131,IF(E8=4,I131,¨RT Indefinido¨))))</f>
        <v>7.5999999999999998E-2</v>
      </c>
      <c r="G131" s="117">
        <f>ROUND(($G$128/(1-$F$129))*F131,2)</f>
        <v>364.17</v>
      </c>
      <c r="H131" s="148" t="s">
        <v>122</v>
      </c>
      <c r="I131" s="149">
        <v>0</v>
      </c>
    </row>
    <row r="132" spans="1:9">
      <c r="A132" s="39" t="s">
        <v>125</v>
      </c>
      <c r="B132" s="309" t="s">
        <v>128</v>
      </c>
      <c r="C132" s="309"/>
      <c r="D132" s="313" t="s">
        <v>130</v>
      </c>
      <c r="E132" s="314"/>
      <c r="F132" s="119">
        <v>0</v>
      </c>
      <c r="G132" s="117">
        <v>0</v>
      </c>
      <c r="H132" s="148" t="s">
        <v>29</v>
      </c>
      <c r="I132" s="149">
        <v>0</v>
      </c>
    </row>
    <row r="133" spans="1:9">
      <c r="A133" s="39" t="s">
        <v>126</v>
      </c>
      <c r="B133" s="309" t="s">
        <v>129</v>
      </c>
      <c r="C133" s="309"/>
      <c r="D133" s="314" t="s">
        <v>123</v>
      </c>
      <c r="E133" s="314"/>
      <c r="F133" s="185">
        <v>0.03</v>
      </c>
      <c r="G133" s="108">
        <f>ROUND(($G$128/(1-$F$129))*F133,2)</f>
        <v>143.75</v>
      </c>
      <c r="H133" s="148" t="s">
        <v>146</v>
      </c>
      <c r="I133" s="149">
        <v>0</v>
      </c>
    </row>
    <row r="134" spans="1:9">
      <c r="A134" s="292" t="s">
        <v>131</v>
      </c>
      <c r="B134" s="292"/>
      <c r="C134" s="292"/>
      <c r="D134" s="292"/>
      <c r="E134" s="292"/>
      <c r="F134" s="292"/>
      <c r="G134" s="122">
        <f>SUM(G125+G127+G129)</f>
        <v>1042.8699999999999</v>
      </c>
      <c r="H134" s="20"/>
      <c r="I134" s="19"/>
    </row>
    <row r="135" spans="1:9">
      <c r="A135" s="158" t="s">
        <v>77</v>
      </c>
      <c r="B135" s="323" t="s">
        <v>132</v>
      </c>
      <c r="C135" s="323"/>
      <c r="D135" s="323"/>
      <c r="E135" s="323"/>
      <c r="F135" s="323"/>
      <c r="G135" s="323"/>
      <c r="H135" s="20"/>
      <c r="I135" s="19"/>
    </row>
    <row r="136" spans="1:9">
      <c r="A136" s="324" t="s">
        <v>243</v>
      </c>
      <c r="B136" s="325" t="s">
        <v>133</v>
      </c>
      <c r="C136" s="326" t="s">
        <v>231</v>
      </c>
      <c r="D136" s="327"/>
      <c r="E136" s="332" t="s">
        <v>134</v>
      </c>
      <c r="F136" s="159"/>
      <c r="G136" s="160"/>
      <c r="H136" s="20"/>
      <c r="I136" s="19"/>
    </row>
    <row r="137" spans="1:9">
      <c r="A137" s="324"/>
      <c r="B137" s="325"/>
      <c r="C137" s="328"/>
      <c r="D137" s="329"/>
      <c r="E137" s="333"/>
      <c r="F137" s="161"/>
      <c r="G137" s="162"/>
      <c r="H137" s="20"/>
      <c r="I137" s="19"/>
    </row>
    <row r="138" spans="1:9">
      <c r="A138" s="324"/>
      <c r="B138" s="325"/>
      <c r="C138" s="330"/>
      <c r="D138" s="331"/>
      <c r="E138" s="334"/>
      <c r="F138" s="163"/>
      <c r="G138" s="164"/>
      <c r="H138" s="20"/>
      <c r="I138" s="19"/>
    </row>
    <row r="139" spans="1:9">
      <c r="A139" s="129"/>
      <c r="B139" s="130"/>
      <c r="C139" s="131"/>
      <c r="D139" s="131"/>
      <c r="E139" s="278"/>
      <c r="F139" s="123"/>
      <c r="G139" s="124"/>
      <c r="H139" s="20"/>
      <c r="I139" s="19"/>
    </row>
    <row r="140" spans="1:9">
      <c r="A140" s="342" t="s">
        <v>179</v>
      </c>
      <c r="B140" s="342"/>
      <c r="C140" s="342"/>
      <c r="D140" s="342"/>
      <c r="E140" s="342"/>
      <c r="F140" s="342"/>
      <c r="G140" s="342"/>
      <c r="H140" s="28"/>
      <c r="I140" s="27"/>
    </row>
    <row r="141" spans="1:9">
      <c r="A141" s="343" t="s">
        <v>180</v>
      </c>
      <c r="B141" s="343"/>
      <c r="C141" s="343"/>
      <c r="D141" s="343"/>
      <c r="E141" s="343"/>
      <c r="F141" s="343"/>
      <c r="G141" s="125" t="s">
        <v>90</v>
      </c>
      <c r="H141" s="28"/>
      <c r="I141" s="27"/>
    </row>
    <row r="142" spans="1:9">
      <c r="A142" s="41" t="s">
        <v>8</v>
      </c>
      <c r="B142" s="304" t="s">
        <v>50</v>
      </c>
      <c r="C142" s="305"/>
      <c r="D142" s="305"/>
      <c r="E142" s="305"/>
      <c r="F142" s="306"/>
      <c r="G142" s="126">
        <f>G36</f>
        <v>1716</v>
      </c>
      <c r="H142" s="28"/>
      <c r="I142" s="27"/>
    </row>
    <row r="143" spans="1:9">
      <c r="A143" s="41" t="s">
        <v>10</v>
      </c>
      <c r="B143" s="304" t="s">
        <v>135</v>
      </c>
      <c r="C143" s="305"/>
      <c r="D143" s="305"/>
      <c r="E143" s="305"/>
      <c r="F143" s="306"/>
      <c r="G143" s="126">
        <f>G78</f>
        <v>1364.92</v>
      </c>
      <c r="H143" s="28"/>
      <c r="I143" s="27"/>
    </row>
    <row r="144" spans="1:9">
      <c r="A144" s="41" t="s">
        <v>12</v>
      </c>
      <c r="B144" s="304" t="s">
        <v>45</v>
      </c>
      <c r="C144" s="305"/>
      <c r="D144" s="305"/>
      <c r="E144" s="305"/>
      <c r="F144" s="306"/>
      <c r="G144" s="126">
        <f>G88</f>
        <v>118.28999999999999</v>
      </c>
      <c r="H144" s="28"/>
      <c r="I144" s="27"/>
    </row>
    <row r="145" spans="1:9">
      <c r="A145" s="41" t="s">
        <v>13</v>
      </c>
      <c r="B145" s="304" t="s">
        <v>46</v>
      </c>
      <c r="C145" s="305"/>
      <c r="D145" s="305"/>
      <c r="E145" s="305"/>
      <c r="F145" s="306"/>
      <c r="G145" s="126">
        <f>G112</f>
        <v>280.85999999999996</v>
      </c>
      <c r="H145" s="20"/>
      <c r="I145" s="19"/>
    </row>
    <row r="146" spans="1:9">
      <c r="A146" s="39" t="s">
        <v>20</v>
      </c>
      <c r="B146" s="304" t="s">
        <v>47</v>
      </c>
      <c r="C146" s="305"/>
      <c r="D146" s="305"/>
      <c r="E146" s="305"/>
      <c r="F146" s="306"/>
      <c r="G146" s="126">
        <f>G120</f>
        <v>268.70916666666665</v>
      </c>
      <c r="H146" s="20"/>
      <c r="I146" s="19"/>
    </row>
    <row r="147" spans="1:9">
      <c r="A147" s="310" t="s">
        <v>44</v>
      </c>
      <c r="B147" s="311"/>
      <c r="C147" s="311"/>
      <c r="D147" s="311"/>
      <c r="E147" s="311"/>
      <c r="F147" s="312"/>
      <c r="G147" s="127">
        <f>SUM(G142:G146)</f>
        <v>3748.7791666666667</v>
      </c>
      <c r="H147" s="20"/>
      <c r="I147" s="19"/>
    </row>
    <row r="148" spans="1:9">
      <c r="A148" s="96" t="s">
        <v>21</v>
      </c>
      <c r="B148" s="288" t="s">
        <v>49</v>
      </c>
      <c r="C148" s="289"/>
      <c r="D148" s="289"/>
      <c r="E148" s="289"/>
      <c r="F148" s="290"/>
      <c r="G148" s="128">
        <f>G134</f>
        <v>1042.8699999999999</v>
      </c>
      <c r="H148" s="20"/>
      <c r="I148" s="19"/>
    </row>
    <row r="149" spans="1:9">
      <c r="A149" s="322" t="s">
        <v>218</v>
      </c>
      <c r="B149" s="322"/>
      <c r="C149" s="322"/>
      <c r="D149" s="322"/>
      <c r="E149" s="322"/>
      <c r="F149" s="322"/>
      <c r="G149" s="176">
        <f>TRUNC(ROUND(SUM(G147:G148),2),2)</f>
        <v>4791.6499999999996</v>
      </c>
      <c r="H149" s="257"/>
      <c r="I149" s="27"/>
    </row>
    <row r="150" spans="1:9" ht="15.75">
      <c r="A150" s="287" t="s">
        <v>219</v>
      </c>
      <c r="B150" s="287"/>
      <c r="C150" s="287"/>
      <c r="D150" s="287"/>
      <c r="E150" s="287"/>
      <c r="F150" s="287"/>
      <c r="G150" s="279">
        <f>G149*F16</f>
        <v>14374.949999999999</v>
      </c>
    </row>
  </sheetData>
  <mergeCells count="178">
    <mergeCell ref="B3:D3"/>
    <mergeCell ref="F3:G3"/>
    <mergeCell ref="B54:D54"/>
    <mergeCell ref="B55:D55"/>
    <mergeCell ref="B56:D56"/>
    <mergeCell ref="H129:I129"/>
    <mergeCell ref="A1:G1"/>
    <mergeCell ref="A2:G2"/>
    <mergeCell ref="B4:G4"/>
    <mergeCell ref="A5:G5"/>
    <mergeCell ref="A6:B6"/>
    <mergeCell ref="C6:G6"/>
    <mergeCell ref="B11:D11"/>
    <mergeCell ref="E11:G11"/>
    <mergeCell ref="B12:E12"/>
    <mergeCell ref="F12:G12"/>
    <mergeCell ref="B13:F13"/>
    <mergeCell ref="A18:G18"/>
    <mergeCell ref="A7:B7"/>
    <mergeCell ref="C7:G7"/>
    <mergeCell ref="A8:C8"/>
    <mergeCell ref="A9:G9"/>
    <mergeCell ref="B10:D10"/>
    <mergeCell ref="B28:G28"/>
    <mergeCell ref="E10:G10"/>
    <mergeCell ref="B26:F26"/>
    <mergeCell ref="A19:G19"/>
    <mergeCell ref="A20:G20"/>
    <mergeCell ref="A21:G21"/>
    <mergeCell ref="B23:F23"/>
    <mergeCell ref="B24:F24"/>
    <mergeCell ref="A14:G14"/>
    <mergeCell ref="A15:C15"/>
    <mergeCell ref="D15:E15"/>
    <mergeCell ref="F15:G15"/>
    <mergeCell ref="A16:C17"/>
    <mergeCell ref="D16:E17"/>
    <mergeCell ref="F16:G17"/>
    <mergeCell ref="B22:D22"/>
    <mergeCell ref="E22:G22"/>
    <mergeCell ref="B25:D25"/>
    <mergeCell ref="E25:G25"/>
    <mergeCell ref="B43:F43"/>
    <mergeCell ref="A44:F44"/>
    <mergeCell ref="B45:G45"/>
    <mergeCell ref="B35:F35"/>
    <mergeCell ref="A36:F36"/>
    <mergeCell ref="B37:G37"/>
    <mergeCell ref="A30:G30"/>
    <mergeCell ref="B31:D31"/>
    <mergeCell ref="E31:F31"/>
    <mergeCell ref="B32:F32"/>
    <mergeCell ref="A40:G40"/>
    <mergeCell ref="B41:F41"/>
    <mergeCell ref="B42:F42"/>
    <mergeCell ref="A33:A34"/>
    <mergeCell ref="B33:D34"/>
    <mergeCell ref="B50:D50"/>
    <mergeCell ref="E50:F50"/>
    <mergeCell ref="B51:D51"/>
    <mergeCell ref="E51:F51"/>
    <mergeCell ref="B52:D52"/>
    <mergeCell ref="E52:F52"/>
    <mergeCell ref="B47:G47"/>
    <mergeCell ref="B48:D48"/>
    <mergeCell ref="E48:F48"/>
    <mergeCell ref="B49:D49"/>
    <mergeCell ref="E49:F49"/>
    <mergeCell ref="A63:A66"/>
    <mergeCell ref="B63:B66"/>
    <mergeCell ref="C63:D63"/>
    <mergeCell ref="E63:F63"/>
    <mergeCell ref="G63:G66"/>
    <mergeCell ref="B53:D53"/>
    <mergeCell ref="E53:F53"/>
    <mergeCell ref="E54:F54"/>
    <mergeCell ref="E55:F55"/>
    <mergeCell ref="E56:F56"/>
    <mergeCell ref="A57:D57"/>
    <mergeCell ref="E57:F57"/>
    <mergeCell ref="C64:D64"/>
    <mergeCell ref="E64:F64"/>
    <mergeCell ref="C65:D65"/>
    <mergeCell ref="E65:F65"/>
    <mergeCell ref="C66:D66"/>
    <mergeCell ref="E66:F66"/>
    <mergeCell ref="B58:G58"/>
    <mergeCell ref="B59:G59"/>
    <mergeCell ref="B61:G61"/>
    <mergeCell ref="B62:F62"/>
    <mergeCell ref="A90:G90"/>
    <mergeCell ref="A91:G91"/>
    <mergeCell ref="B69:F69"/>
    <mergeCell ref="A70:F70"/>
    <mergeCell ref="B71:G71"/>
    <mergeCell ref="A67:A68"/>
    <mergeCell ref="B67:B68"/>
    <mergeCell ref="C67:D67"/>
    <mergeCell ref="E67:F67"/>
    <mergeCell ref="G67:G68"/>
    <mergeCell ref="C68:D68"/>
    <mergeCell ref="E68:F68"/>
    <mergeCell ref="B85:F85"/>
    <mergeCell ref="B86:F86"/>
    <mergeCell ref="B87:F87"/>
    <mergeCell ref="A88:F88"/>
    <mergeCell ref="A73:G73"/>
    <mergeCell ref="B74:F74"/>
    <mergeCell ref="B75:F75"/>
    <mergeCell ref="B76:F76"/>
    <mergeCell ref="B77:F77"/>
    <mergeCell ref="B99:F99"/>
    <mergeCell ref="B100:F100"/>
    <mergeCell ref="B101:F101"/>
    <mergeCell ref="A102:F102"/>
    <mergeCell ref="B104:F104"/>
    <mergeCell ref="B105:F105"/>
    <mergeCell ref="A93:D93"/>
    <mergeCell ref="E93:F93"/>
    <mergeCell ref="B95:F95"/>
    <mergeCell ref="A128:F128"/>
    <mergeCell ref="B96:F96"/>
    <mergeCell ref="B97:F97"/>
    <mergeCell ref="B98:F98"/>
    <mergeCell ref="E8:F8"/>
    <mergeCell ref="A140:G140"/>
    <mergeCell ref="A141:F141"/>
    <mergeCell ref="B142:F142"/>
    <mergeCell ref="B143:F143"/>
    <mergeCell ref="B129:E129"/>
    <mergeCell ref="A130:A131"/>
    <mergeCell ref="B130:C131"/>
    <mergeCell ref="D130:E130"/>
    <mergeCell ref="B27:F27"/>
    <mergeCell ref="G33:G34"/>
    <mergeCell ref="D131:E131"/>
    <mergeCell ref="A106:F106"/>
    <mergeCell ref="A78:F78"/>
    <mergeCell ref="A80:G80"/>
    <mergeCell ref="B81:F81"/>
    <mergeCell ref="B82:F82"/>
    <mergeCell ref="B83:F83"/>
    <mergeCell ref="B84:F84"/>
    <mergeCell ref="A108:G108"/>
    <mergeCell ref="B144:F144"/>
    <mergeCell ref="B145:F145"/>
    <mergeCell ref="B133:C133"/>
    <mergeCell ref="D133:E133"/>
    <mergeCell ref="A134:F134"/>
    <mergeCell ref="B135:G135"/>
    <mergeCell ref="A136:A138"/>
    <mergeCell ref="B136:B138"/>
    <mergeCell ref="C136:D138"/>
    <mergeCell ref="E136:E138"/>
    <mergeCell ref="A150:F150"/>
    <mergeCell ref="B148:F148"/>
    <mergeCell ref="B118:F118"/>
    <mergeCell ref="A120:F120"/>
    <mergeCell ref="A122:G122"/>
    <mergeCell ref="B109:F109"/>
    <mergeCell ref="B110:F110"/>
    <mergeCell ref="B111:F111"/>
    <mergeCell ref="A112:F112"/>
    <mergeCell ref="B146:F146"/>
    <mergeCell ref="A115:G115"/>
    <mergeCell ref="B116:F116"/>
    <mergeCell ref="B113:G113"/>
    <mergeCell ref="B132:C132"/>
    <mergeCell ref="B117:F117"/>
    <mergeCell ref="A147:F147"/>
    <mergeCell ref="D132:E132"/>
    <mergeCell ref="B123:E123"/>
    <mergeCell ref="A124:F124"/>
    <mergeCell ref="B125:E125"/>
    <mergeCell ref="A126:F126"/>
    <mergeCell ref="B127:E127"/>
    <mergeCell ref="B119:F119"/>
    <mergeCell ref="A149:F149"/>
  </mergeCells>
  <pageMargins left="0.51181102362204722" right="0.51181102362204722" top="0.78740157480314965" bottom="0.78740157480314965" header="0.31496062992125984" footer="0.31496062992125984"/>
  <pageSetup paperSize="9" scale="55" orientation="portrait" horizontalDpi="300" verticalDpi="300" r:id="rId1"/>
  <headerFooter>
    <oddHeader>&amp;L&amp;F</oddHeader>
    <oddFooter>&amp;L&amp;F&amp;C&amp;A&amp;R&amp;P de &amp;N</oddFooter>
  </headerFooter>
  <rowBreaks count="2" manualBreakCount="2">
    <brk id="72" max="8" man="1"/>
    <brk id="139" max="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9"/>
  <sheetViews>
    <sheetView topLeftCell="A46" zoomScaleNormal="100" workbookViewId="0">
      <selection activeCell="L65" sqref="L65"/>
    </sheetView>
  </sheetViews>
  <sheetFormatPr defaultRowHeight="15"/>
  <cols>
    <col min="1" max="1" width="17.42578125" customWidth="1"/>
    <col min="2" max="2" width="22.5703125" customWidth="1"/>
    <col min="3" max="3" width="19.7109375" customWidth="1"/>
    <col min="4" max="4" width="18" customWidth="1"/>
    <col min="5" max="5" width="20.140625" customWidth="1"/>
    <col min="6" max="6" width="13" customWidth="1"/>
    <col min="7" max="7" width="21.28515625" customWidth="1"/>
    <col min="8" max="8" width="13" customWidth="1"/>
    <col min="9" max="9" width="11.85546875" customWidth="1"/>
  </cols>
  <sheetData>
    <row r="1" spans="1:9">
      <c r="A1" s="503" t="s">
        <v>31</v>
      </c>
      <c r="B1" s="503"/>
      <c r="C1" s="503"/>
      <c r="D1" s="503"/>
      <c r="E1" s="503"/>
      <c r="F1" s="503"/>
      <c r="G1" s="503"/>
      <c r="H1" s="1"/>
      <c r="I1" s="1"/>
    </row>
    <row r="2" spans="1:9">
      <c r="A2" s="504" t="s">
        <v>0</v>
      </c>
      <c r="B2" s="504"/>
      <c r="C2" s="504"/>
      <c r="D2" s="504"/>
      <c r="E2" s="504"/>
      <c r="F2" s="504"/>
      <c r="G2" s="504"/>
      <c r="H2" s="1"/>
      <c r="I2" s="29"/>
    </row>
    <row r="3" spans="1:9">
      <c r="A3" s="198" t="s">
        <v>1</v>
      </c>
      <c r="B3" s="505" t="str">
        <f>'MANUTENÇÃO DE EDIFICAÇÕES - 44h'!B3:D3</f>
        <v>23243.000789/2021-84</v>
      </c>
      <c r="C3" s="505"/>
      <c r="D3" s="505"/>
      <c r="E3" s="199" t="s">
        <v>2</v>
      </c>
      <c r="F3" s="506" t="s">
        <v>224</v>
      </c>
      <c r="G3" s="506"/>
      <c r="H3" s="1"/>
      <c r="I3" s="1"/>
    </row>
    <row r="4" spans="1:9">
      <c r="A4" s="198" t="s">
        <v>3</v>
      </c>
      <c r="B4" s="507">
        <f ca="1">NOW()</f>
        <v>44467.674220601853</v>
      </c>
      <c r="C4" s="507"/>
      <c r="D4" s="507"/>
      <c r="E4" s="507"/>
      <c r="F4" s="507"/>
      <c r="G4" s="507"/>
      <c r="H4" s="1"/>
      <c r="I4" s="1"/>
    </row>
    <row r="5" spans="1:9">
      <c r="A5" s="508" t="s">
        <v>4</v>
      </c>
      <c r="B5" s="508"/>
      <c r="C5" s="508"/>
      <c r="D5" s="508"/>
      <c r="E5" s="508"/>
      <c r="F5" s="508"/>
      <c r="G5" s="508"/>
      <c r="H5" s="2"/>
      <c r="I5" s="1"/>
    </row>
    <row r="6" spans="1:9">
      <c r="A6" s="518" t="s">
        <v>5</v>
      </c>
      <c r="B6" s="518"/>
      <c r="C6" s="519" t="s">
        <v>184</v>
      </c>
      <c r="D6" s="519"/>
      <c r="E6" s="519"/>
      <c r="F6" s="519"/>
      <c r="G6" s="519"/>
      <c r="H6" s="3"/>
      <c r="I6" s="1"/>
    </row>
    <row r="7" spans="1:9">
      <c r="A7" s="518" t="s">
        <v>6</v>
      </c>
      <c r="B7" s="518"/>
      <c r="C7" s="519" t="str">
        <f>'MANUTENÇÃO DE EDIFICAÇÕES - 44h'!C7:G7</f>
        <v>10.662.072/0004-09</v>
      </c>
      <c r="D7" s="519"/>
      <c r="E7" s="519"/>
      <c r="F7" s="519"/>
      <c r="G7" s="519"/>
      <c r="H7" s="4"/>
      <c r="I7" s="1"/>
    </row>
    <row r="8" spans="1:9">
      <c r="A8" s="518" t="s">
        <v>147</v>
      </c>
      <c r="B8" s="518"/>
      <c r="C8" s="518"/>
      <c r="D8" s="200"/>
      <c r="E8" s="520">
        <v>1</v>
      </c>
      <c r="F8" s="520"/>
      <c r="G8" s="201" t="str">
        <f>IF(E8=1,"Lucro Real",IF(E8=2,"Lucro Presumido",IF(E8=3,"SIMPLES-Anexo III",IF(E8=4,"SIMPLES-Anexo IV","RT Inválido"))))</f>
        <v>Lucro Real</v>
      </c>
      <c r="H8" s="4"/>
      <c r="I8" s="1"/>
    </row>
    <row r="9" spans="1:9">
      <c r="A9" s="508" t="s">
        <v>7</v>
      </c>
      <c r="B9" s="508"/>
      <c r="C9" s="508"/>
      <c r="D9" s="508"/>
      <c r="E9" s="508"/>
      <c r="F9" s="508"/>
      <c r="G9" s="508"/>
      <c r="H9" s="4"/>
      <c r="I9" s="1"/>
    </row>
    <row r="10" spans="1:9">
      <c r="A10" s="202" t="s">
        <v>8</v>
      </c>
      <c r="B10" s="515" t="s">
        <v>9</v>
      </c>
      <c r="C10" s="515"/>
      <c r="D10" s="515"/>
      <c r="E10" s="516">
        <f ca="1">NOW()</f>
        <v>44467.674220601853</v>
      </c>
      <c r="F10" s="517"/>
      <c r="G10" s="517"/>
      <c r="H10" s="4"/>
      <c r="I10" s="1"/>
    </row>
    <row r="11" spans="1:9">
      <c r="A11" s="202" t="s">
        <v>10</v>
      </c>
      <c r="B11" s="509" t="s">
        <v>11</v>
      </c>
      <c r="C11" s="509"/>
      <c r="D11" s="509"/>
      <c r="E11" s="510" t="s">
        <v>185</v>
      </c>
      <c r="F11" s="510"/>
      <c r="G11" s="510"/>
      <c r="H11" s="1"/>
      <c r="I11" s="1"/>
    </row>
    <row r="12" spans="1:9" ht="36.75" customHeight="1">
      <c r="A12" s="203" t="s">
        <v>12</v>
      </c>
      <c r="B12" s="511" t="s">
        <v>245</v>
      </c>
      <c r="C12" s="512"/>
      <c r="D12" s="512"/>
      <c r="E12" s="512"/>
      <c r="F12" s="513" t="s">
        <v>244</v>
      </c>
      <c r="G12" s="514"/>
      <c r="H12" s="1"/>
      <c r="I12" s="1"/>
    </row>
    <row r="13" spans="1:9">
      <c r="A13" s="202" t="s">
        <v>13</v>
      </c>
      <c r="B13" s="522" t="s">
        <v>14</v>
      </c>
      <c r="C13" s="522"/>
      <c r="D13" s="522"/>
      <c r="E13" s="522"/>
      <c r="F13" s="523"/>
      <c r="G13" s="204">
        <v>12</v>
      </c>
      <c r="H13" s="29"/>
      <c r="I13" s="29"/>
    </row>
    <row r="14" spans="1:9">
      <c r="A14" s="524" t="s">
        <v>153</v>
      </c>
      <c r="B14" s="524"/>
      <c r="C14" s="524"/>
      <c r="D14" s="524"/>
      <c r="E14" s="524"/>
      <c r="F14" s="524"/>
      <c r="G14" s="524"/>
      <c r="H14" s="29"/>
      <c r="I14" s="29"/>
    </row>
    <row r="15" spans="1:9">
      <c r="A15" s="525" t="s">
        <v>154</v>
      </c>
      <c r="B15" s="525"/>
      <c r="C15" s="525"/>
      <c r="D15" s="526" t="s">
        <v>155</v>
      </c>
      <c r="E15" s="526"/>
      <c r="F15" s="526" t="s">
        <v>156</v>
      </c>
      <c r="G15" s="526"/>
      <c r="H15" s="29"/>
      <c r="I15" s="29"/>
    </row>
    <row r="16" spans="1:9">
      <c r="A16" s="462" t="s">
        <v>253</v>
      </c>
      <c r="B16" s="462"/>
      <c r="C16" s="462"/>
      <c r="D16" s="463" t="s">
        <v>157</v>
      </c>
      <c r="E16" s="463"/>
      <c r="F16" s="464">
        <v>1</v>
      </c>
      <c r="G16" s="464"/>
      <c r="H16" s="29"/>
      <c r="I16" s="29"/>
    </row>
    <row r="17" spans="1:9">
      <c r="A17" s="462"/>
      <c r="B17" s="462"/>
      <c r="C17" s="462"/>
      <c r="D17" s="463"/>
      <c r="E17" s="463"/>
      <c r="F17" s="464"/>
      <c r="G17" s="464"/>
      <c r="H17" s="29"/>
      <c r="I17" s="29"/>
    </row>
    <row r="18" spans="1:9">
      <c r="A18" s="528"/>
      <c r="B18" s="528"/>
      <c r="C18" s="528"/>
      <c r="D18" s="528"/>
      <c r="E18" s="528"/>
      <c r="F18" s="528"/>
      <c r="G18" s="528"/>
      <c r="H18" s="1"/>
      <c r="I18" s="6"/>
    </row>
    <row r="19" spans="1:9" ht="15.75">
      <c r="A19" s="529" t="s">
        <v>165</v>
      </c>
      <c r="B19" s="529"/>
      <c r="C19" s="529"/>
      <c r="D19" s="529"/>
      <c r="E19" s="529"/>
      <c r="F19" s="529"/>
      <c r="G19" s="529"/>
      <c r="H19" s="1"/>
      <c r="I19" s="6"/>
    </row>
    <row r="20" spans="1:9">
      <c r="A20" s="504" t="s">
        <v>164</v>
      </c>
      <c r="B20" s="504"/>
      <c r="C20" s="504"/>
      <c r="D20" s="504"/>
      <c r="E20" s="504"/>
      <c r="F20" s="504"/>
      <c r="G20" s="504"/>
      <c r="H20" s="1"/>
      <c r="I20" s="6"/>
    </row>
    <row r="21" spans="1:9">
      <c r="A21" s="530" t="s">
        <v>166</v>
      </c>
      <c r="B21" s="530"/>
      <c r="C21" s="530"/>
      <c r="D21" s="530"/>
      <c r="E21" s="530"/>
      <c r="F21" s="530"/>
      <c r="G21" s="530"/>
      <c r="H21" s="1"/>
      <c r="I21" s="6"/>
    </row>
    <row r="22" spans="1:9" ht="25.5" customHeight="1">
      <c r="A22" s="62">
        <v>1</v>
      </c>
      <c r="B22" s="465" t="s">
        <v>232</v>
      </c>
      <c r="C22" s="465"/>
      <c r="D22" s="465"/>
      <c r="E22" s="466" t="s">
        <v>233</v>
      </c>
      <c r="F22" s="466"/>
      <c r="G22" s="466"/>
      <c r="H22" s="1"/>
      <c r="I22" s="6"/>
    </row>
    <row r="23" spans="1:9">
      <c r="A23" s="62">
        <v>2</v>
      </c>
      <c r="B23" s="348" t="s">
        <v>48</v>
      </c>
      <c r="C23" s="348"/>
      <c r="D23" s="348"/>
      <c r="E23" s="348"/>
      <c r="F23" s="531"/>
      <c r="G23" s="205" t="s">
        <v>235</v>
      </c>
      <c r="H23" s="1"/>
      <c r="I23" s="6"/>
    </row>
    <row r="24" spans="1:9">
      <c r="A24" s="62">
        <v>3</v>
      </c>
      <c r="B24" s="457" t="s">
        <v>187</v>
      </c>
      <c r="C24" s="457"/>
      <c r="D24" s="457"/>
      <c r="E24" s="457"/>
      <c r="F24" s="457"/>
      <c r="G24" s="206">
        <v>1716</v>
      </c>
      <c r="H24" s="1"/>
      <c r="I24" s="7"/>
    </row>
    <row r="25" spans="1:9" ht="30" customHeight="1">
      <c r="A25" s="62">
        <v>4</v>
      </c>
      <c r="B25" s="348" t="s">
        <v>15</v>
      </c>
      <c r="C25" s="348"/>
      <c r="D25" s="348"/>
      <c r="E25" s="467" t="s">
        <v>234</v>
      </c>
      <c r="F25" s="467"/>
      <c r="G25" s="467"/>
      <c r="H25" s="1"/>
      <c r="I25" s="6"/>
    </row>
    <row r="26" spans="1:9">
      <c r="A26" s="62">
        <v>5</v>
      </c>
      <c r="B26" s="348" t="s">
        <v>16</v>
      </c>
      <c r="C26" s="348"/>
      <c r="D26" s="348"/>
      <c r="E26" s="348"/>
      <c r="F26" s="351"/>
      <c r="G26" s="207" t="s">
        <v>246</v>
      </c>
      <c r="H26" s="1"/>
      <c r="I26" s="6"/>
    </row>
    <row r="27" spans="1:9">
      <c r="A27" s="62">
        <v>6</v>
      </c>
      <c r="B27" s="348" t="s">
        <v>190</v>
      </c>
      <c r="C27" s="348"/>
      <c r="D27" s="348"/>
      <c r="E27" s="348"/>
      <c r="F27" s="348"/>
      <c r="G27" s="181">
        <v>1100</v>
      </c>
      <c r="H27" s="1"/>
      <c r="I27" s="6"/>
    </row>
    <row r="28" spans="1:9">
      <c r="A28" s="156" t="s">
        <v>61</v>
      </c>
      <c r="B28" s="521" t="s">
        <v>167</v>
      </c>
      <c r="C28" s="521"/>
      <c r="D28" s="521"/>
      <c r="E28" s="521"/>
      <c r="F28" s="521"/>
      <c r="G28" s="521"/>
      <c r="H28" s="1"/>
      <c r="I28" s="6"/>
    </row>
    <row r="29" spans="1:9">
      <c r="A29" s="69"/>
      <c r="B29" s="70"/>
      <c r="C29" s="70"/>
      <c r="D29" s="70"/>
      <c r="E29" s="70"/>
      <c r="F29" s="70"/>
      <c r="G29" s="70"/>
      <c r="H29" s="1"/>
      <c r="I29" s="6"/>
    </row>
    <row r="30" spans="1:9" ht="15.75">
      <c r="A30" s="527" t="s">
        <v>63</v>
      </c>
      <c r="B30" s="527"/>
      <c r="C30" s="527"/>
      <c r="D30" s="527"/>
      <c r="E30" s="527"/>
      <c r="F30" s="527"/>
      <c r="G30" s="527"/>
      <c r="H30" s="29"/>
      <c r="I30" s="6"/>
    </row>
    <row r="31" spans="1:9">
      <c r="A31" s="191">
        <v>1</v>
      </c>
      <c r="B31" s="535" t="s">
        <v>17</v>
      </c>
      <c r="C31" s="535"/>
      <c r="D31" s="535"/>
      <c r="E31" s="535" t="s">
        <v>19</v>
      </c>
      <c r="F31" s="535"/>
      <c r="G31" s="208" t="s">
        <v>18</v>
      </c>
      <c r="H31" s="1"/>
      <c r="I31" s="6"/>
    </row>
    <row r="32" spans="1:9">
      <c r="A32" s="93" t="s">
        <v>8</v>
      </c>
      <c r="B32" s="536" t="s">
        <v>254</v>
      </c>
      <c r="C32" s="536"/>
      <c r="D32" s="536"/>
      <c r="E32" s="536"/>
      <c r="F32" s="536"/>
      <c r="G32" s="209">
        <f>G24</f>
        <v>1716</v>
      </c>
      <c r="H32" s="150"/>
      <c r="I32" s="9"/>
    </row>
    <row r="33" spans="1:9">
      <c r="A33" s="537" t="s">
        <v>10</v>
      </c>
      <c r="B33" s="444" t="s">
        <v>191</v>
      </c>
      <c r="C33" s="444"/>
      <c r="D33" s="444"/>
      <c r="E33" s="182" t="s">
        <v>189</v>
      </c>
      <c r="F33" s="183">
        <f>G27</f>
        <v>1100</v>
      </c>
      <c r="G33" s="538">
        <f>F33*F34</f>
        <v>0</v>
      </c>
      <c r="H33" s="150"/>
      <c r="I33" s="9"/>
    </row>
    <row r="34" spans="1:9">
      <c r="A34" s="537"/>
      <c r="B34" s="444"/>
      <c r="C34" s="444"/>
      <c r="D34" s="444"/>
      <c r="E34" s="182" t="s">
        <v>19</v>
      </c>
      <c r="F34" s="184">
        <v>0</v>
      </c>
      <c r="G34" s="538"/>
      <c r="H34" s="150"/>
      <c r="I34" s="9"/>
    </row>
    <row r="35" spans="1:9">
      <c r="A35" s="93" t="s">
        <v>188</v>
      </c>
      <c r="B35" s="532" t="s">
        <v>64</v>
      </c>
      <c r="C35" s="532"/>
      <c r="D35" s="532"/>
      <c r="E35" s="532"/>
      <c r="F35" s="532"/>
      <c r="G35" s="133">
        <v>0</v>
      </c>
      <c r="H35" s="151"/>
      <c r="I35" s="8"/>
    </row>
    <row r="36" spans="1:9">
      <c r="A36" s="352" t="s">
        <v>91</v>
      </c>
      <c r="B36" s="352"/>
      <c r="C36" s="352"/>
      <c r="D36" s="352"/>
      <c r="E36" s="352"/>
      <c r="F36" s="352"/>
      <c r="G36" s="44">
        <f>SUM(G32:G35)</f>
        <v>1716</v>
      </c>
      <c r="H36" s="13"/>
      <c r="I36" s="10"/>
    </row>
    <row r="37" spans="1:9">
      <c r="A37" s="156" t="s">
        <v>62</v>
      </c>
      <c r="B37" s="380" t="s">
        <v>171</v>
      </c>
      <c r="C37" s="380"/>
      <c r="D37" s="380"/>
      <c r="E37" s="380"/>
      <c r="F37" s="380"/>
      <c r="G37" s="380"/>
      <c r="H37" s="13"/>
      <c r="I37" s="10"/>
    </row>
    <row r="38" spans="1:9">
      <c r="A38" s="59"/>
      <c r="B38" s="60"/>
      <c r="C38" s="60"/>
      <c r="D38" s="60"/>
      <c r="E38" s="60"/>
      <c r="F38" s="60"/>
      <c r="G38" s="60"/>
      <c r="H38" s="13"/>
      <c r="I38" s="10"/>
    </row>
    <row r="39" spans="1:9" ht="15.75">
      <c r="A39" s="529" t="s">
        <v>66</v>
      </c>
      <c r="B39" s="529"/>
      <c r="C39" s="529"/>
      <c r="D39" s="529"/>
      <c r="E39" s="529"/>
      <c r="F39" s="529"/>
      <c r="G39" s="529"/>
      <c r="H39" s="1"/>
      <c r="I39" s="6"/>
    </row>
    <row r="40" spans="1:9">
      <c r="A40" s="48" t="s">
        <v>32</v>
      </c>
      <c r="B40" s="533" t="s">
        <v>239</v>
      </c>
      <c r="C40" s="533"/>
      <c r="D40" s="533"/>
      <c r="E40" s="533"/>
      <c r="F40" s="533"/>
      <c r="G40" s="194" t="s">
        <v>18</v>
      </c>
      <c r="H40" s="1"/>
      <c r="I40" s="6"/>
    </row>
    <row r="41" spans="1:9">
      <c r="A41" s="210" t="s">
        <v>8</v>
      </c>
      <c r="B41" s="534" t="s">
        <v>168</v>
      </c>
      <c r="C41" s="534"/>
      <c r="D41" s="534"/>
      <c r="E41" s="534"/>
      <c r="F41" s="534"/>
      <c r="G41" s="211">
        <f>ROUND(G36/12,2)</f>
        <v>143</v>
      </c>
      <c r="H41" s="18"/>
      <c r="I41" s="17"/>
    </row>
    <row r="42" spans="1:9">
      <c r="A42" s="210" t="s">
        <v>10</v>
      </c>
      <c r="B42" s="534" t="s">
        <v>240</v>
      </c>
      <c r="C42" s="534"/>
      <c r="D42" s="534"/>
      <c r="E42" s="534"/>
      <c r="F42" s="534"/>
      <c r="G42" s="211">
        <f>ROUND((G36/3)/12,2)</f>
        <v>47.67</v>
      </c>
      <c r="H42" s="18"/>
      <c r="I42" s="17"/>
    </row>
    <row r="43" spans="1:9">
      <c r="A43" s="543" t="s">
        <v>67</v>
      </c>
      <c r="B43" s="543"/>
      <c r="C43" s="543"/>
      <c r="D43" s="543"/>
      <c r="E43" s="543"/>
      <c r="F43" s="543"/>
      <c r="G43" s="212">
        <f>SUM(G41:G42)</f>
        <v>190.67000000000002</v>
      </c>
      <c r="H43" s="18"/>
      <c r="I43" s="17"/>
    </row>
    <row r="44" spans="1:9" ht="27.75" customHeight="1">
      <c r="A44" s="157" t="s">
        <v>65</v>
      </c>
      <c r="B44" s="418" t="s">
        <v>241</v>
      </c>
      <c r="C44" s="418"/>
      <c r="D44" s="418"/>
      <c r="E44" s="418"/>
      <c r="F44" s="418"/>
      <c r="G44" s="418"/>
      <c r="H44" s="18"/>
      <c r="I44" s="17"/>
    </row>
    <row r="45" spans="1:9">
      <c r="A45" s="67"/>
      <c r="B45" s="68"/>
      <c r="C45" s="68"/>
      <c r="D45" s="68"/>
      <c r="E45" s="68"/>
      <c r="F45" s="68"/>
      <c r="G45" s="68"/>
      <c r="H45" s="18"/>
      <c r="I45" s="17"/>
    </row>
    <row r="46" spans="1:9" ht="27.75" customHeight="1">
      <c r="A46" s="49" t="s">
        <v>33</v>
      </c>
      <c r="B46" s="425" t="s">
        <v>136</v>
      </c>
      <c r="C46" s="425"/>
      <c r="D46" s="425"/>
      <c r="E46" s="425"/>
      <c r="F46" s="425"/>
      <c r="G46" s="425"/>
      <c r="H46" s="1"/>
      <c r="I46" s="6"/>
    </row>
    <row r="47" spans="1:9">
      <c r="A47" s="215"/>
      <c r="B47" s="544" t="s">
        <v>71</v>
      </c>
      <c r="C47" s="544"/>
      <c r="D47" s="544"/>
      <c r="E47" s="545" t="s">
        <v>19</v>
      </c>
      <c r="F47" s="546"/>
      <c r="G47" s="216" t="s">
        <v>18</v>
      </c>
      <c r="H47" s="1"/>
      <c r="I47" s="6"/>
    </row>
    <row r="48" spans="1:9">
      <c r="A48" s="210" t="s">
        <v>8</v>
      </c>
      <c r="B48" s="534" t="s">
        <v>25</v>
      </c>
      <c r="C48" s="534"/>
      <c r="D48" s="534"/>
      <c r="E48" s="539">
        <v>0.2</v>
      </c>
      <c r="F48" s="540"/>
      <c r="G48" s="217">
        <f>ROUND((G36+G43)*E48,2)</f>
        <v>381.33</v>
      </c>
      <c r="H48" s="16"/>
      <c r="I48" s="14"/>
    </row>
    <row r="49" spans="1:9">
      <c r="A49" s="210" t="s">
        <v>10</v>
      </c>
      <c r="B49" s="534" t="s">
        <v>34</v>
      </c>
      <c r="C49" s="534"/>
      <c r="D49" s="534"/>
      <c r="E49" s="541">
        <v>2.5000000000000001E-2</v>
      </c>
      <c r="F49" s="542"/>
      <c r="G49" s="217">
        <f>ROUND((G36+G43)*E49,2)</f>
        <v>47.67</v>
      </c>
      <c r="H49" s="16"/>
      <c r="I49" s="14"/>
    </row>
    <row r="50" spans="1:9">
      <c r="A50" s="210" t="s">
        <v>12</v>
      </c>
      <c r="B50" s="534" t="s">
        <v>78</v>
      </c>
      <c r="C50" s="534"/>
      <c r="D50" s="534"/>
      <c r="E50" s="539">
        <f>ROUND((H51*I51),6)</f>
        <v>0.03</v>
      </c>
      <c r="F50" s="540"/>
      <c r="G50" s="217">
        <f>ROUND((G36+G43)*E50,2)</f>
        <v>57.2</v>
      </c>
      <c r="H50" s="213" t="s">
        <v>72</v>
      </c>
      <c r="I50" s="54" t="s">
        <v>73</v>
      </c>
    </row>
    <row r="51" spans="1:9">
      <c r="A51" s="210" t="s">
        <v>13</v>
      </c>
      <c r="B51" s="534" t="s">
        <v>35</v>
      </c>
      <c r="C51" s="534"/>
      <c r="D51" s="534"/>
      <c r="E51" s="541">
        <v>1.4999999999999999E-2</v>
      </c>
      <c r="F51" s="542"/>
      <c r="G51" s="217">
        <f>ROUND((G36+G43)*E51,2)</f>
        <v>28.6</v>
      </c>
      <c r="H51" s="214">
        <v>0.03</v>
      </c>
      <c r="I51" s="56">
        <v>1</v>
      </c>
    </row>
    <row r="52" spans="1:9">
      <c r="A52" s="210" t="s">
        <v>20</v>
      </c>
      <c r="B52" s="534" t="s">
        <v>36</v>
      </c>
      <c r="C52" s="534"/>
      <c r="D52" s="534"/>
      <c r="E52" s="541">
        <v>0.01</v>
      </c>
      <c r="F52" s="542"/>
      <c r="G52" s="217">
        <f>ROUND((G36+G43)*E52,2)</f>
        <v>19.07</v>
      </c>
      <c r="H52" s="16"/>
      <c r="I52" s="14"/>
    </row>
    <row r="53" spans="1:9">
      <c r="A53" s="210" t="s">
        <v>21</v>
      </c>
      <c r="B53" s="534" t="s">
        <v>26</v>
      </c>
      <c r="C53" s="534"/>
      <c r="D53" s="534"/>
      <c r="E53" s="541">
        <v>6.0000000000000001E-3</v>
      </c>
      <c r="F53" s="542"/>
      <c r="G53" s="217">
        <f>ROUND((G36+G43)*E53,2)</f>
        <v>11.44</v>
      </c>
      <c r="H53" s="16"/>
      <c r="I53" s="14"/>
    </row>
    <row r="54" spans="1:9">
      <c r="A54" s="210" t="s">
        <v>22</v>
      </c>
      <c r="B54" s="534" t="s">
        <v>37</v>
      </c>
      <c r="C54" s="534"/>
      <c r="D54" s="534"/>
      <c r="E54" s="541">
        <v>2E-3</v>
      </c>
      <c r="F54" s="542"/>
      <c r="G54" s="217">
        <f>ROUND((G36+G43)*E54,2)</f>
        <v>3.81</v>
      </c>
      <c r="H54" s="16"/>
      <c r="I54" s="14"/>
    </row>
    <row r="55" spans="1:9">
      <c r="A55" s="210" t="s">
        <v>23</v>
      </c>
      <c r="B55" s="534" t="s">
        <v>38</v>
      </c>
      <c r="C55" s="534"/>
      <c r="D55" s="534"/>
      <c r="E55" s="541">
        <v>0.08</v>
      </c>
      <c r="F55" s="542"/>
      <c r="G55" s="217">
        <f>ROUND((G36+G43)*E55,2)</f>
        <v>152.53</v>
      </c>
      <c r="H55" s="16"/>
      <c r="I55" s="14"/>
    </row>
    <row r="56" spans="1:9">
      <c r="A56" s="547" t="s">
        <v>74</v>
      </c>
      <c r="B56" s="543"/>
      <c r="C56" s="543"/>
      <c r="D56" s="543"/>
      <c r="E56" s="548">
        <f>SUM(E48:F55)</f>
        <v>0.36800000000000005</v>
      </c>
      <c r="F56" s="549"/>
      <c r="G56" s="218">
        <f>SUM(G48:G55)</f>
        <v>701.65</v>
      </c>
      <c r="H56" s="13"/>
      <c r="I56" s="55"/>
    </row>
    <row r="57" spans="1:9">
      <c r="A57" s="165" t="s">
        <v>68</v>
      </c>
      <c r="B57" s="418" t="s">
        <v>76</v>
      </c>
      <c r="C57" s="418"/>
      <c r="D57" s="418"/>
      <c r="E57" s="418"/>
      <c r="F57" s="418"/>
      <c r="G57" s="418"/>
      <c r="H57" s="13"/>
      <c r="I57" s="55"/>
    </row>
    <row r="58" spans="1:9">
      <c r="A58" s="165" t="s">
        <v>69</v>
      </c>
      <c r="B58" s="418" t="s">
        <v>79</v>
      </c>
      <c r="C58" s="418"/>
      <c r="D58" s="418"/>
      <c r="E58" s="418"/>
      <c r="F58" s="418"/>
      <c r="G58" s="418"/>
      <c r="H58" s="13"/>
      <c r="I58" s="55"/>
    </row>
    <row r="59" spans="1:9">
      <c r="A59" s="58"/>
      <c r="B59" s="46"/>
      <c r="C59" s="46"/>
      <c r="D59" s="46"/>
      <c r="E59" s="46"/>
      <c r="F59" s="46"/>
      <c r="G59" s="46"/>
      <c r="H59" s="13"/>
      <c r="I59" s="55"/>
    </row>
    <row r="60" spans="1:9">
      <c r="A60" s="61" t="s">
        <v>39</v>
      </c>
      <c r="B60" s="550" t="s">
        <v>80</v>
      </c>
      <c r="C60" s="550"/>
      <c r="D60" s="550"/>
      <c r="E60" s="550"/>
      <c r="F60" s="550"/>
      <c r="G60" s="550"/>
      <c r="H60" s="1"/>
      <c r="I60" s="6"/>
    </row>
    <row r="61" spans="1:9">
      <c r="A61" s="45"/>
      <c r="B61" s="551" t="s">
        <v>80</v>
      </c>
      <c r="C61" s="551"/>
      <c r="D61" s="551"/>
      <c r="E61" s="551"/>
      <c r="F61" s="551"/>
      <c r="G61" s="219" t="s">
        <v>18</v>
      </c>
      <c r="H61" s="1"/>
      <c r="I61" s="6"/>
    </row>
    <row r="62" spans="1:9" ht="24" customHeight="1">
      <c r="A62" s="552" t="s">
        <v>8</v>
      </c>
      <c r="B62" s="553" t="s">
        <v>252</v>
      </c>
      <c r="C62" s="387" t="s">
        <v>81</v>
      </c>
      <c r="D62" s="387"/>
      <c r="E62" s="554">
        <v>7.1</v>
      </c>
      <c r="F62" s="555"/>
      <c r="G62" s="556">
        <f>IF(ROUND((E62*E64*E63)-(G32*E65),2)&lt;0,0,ROUND((E62*E64*E63)-(G32*E65),2))</f>
        <v>260.92</v>
      </c>
      <c r="H62" s="23"/>
      <c r="I62" s="22"/>
    </row>
    <row r="63" spans="1:9" ht="27.75" customHeight="1">
      <c r="A63" s="552"/>
      <c r="B63" s="553"/>
      <c r="C63" s="387" t="s">
        <v>82</v>
      </c>
      <c r="D63" s="387"/>
      <c r="E63" s="557">
        <v>2</v>
      </c>
      <c r="F63" s="558"/>
      <c r="G63" s="556"/>
      <c r="H63" s="23"/>
      <c r="I63" s="22"/>
    </row>
    <row r="64" spans="1:9" ht="25.5" customHeight="1">
      <c r="A64" s="552"/>
      <c r="B64" s="553"/>
      <c r="C64" s="387" t="s">
        <v>83</v>
      </c>
      <c r="D64" s="387"/>
      <c r="E64" s="559">
        <v>22</v>
      </c>
      <c r="F64" s="560"/>
      <c r="G64" s="556"/>
      <c r="H64" s="24"/>
      <c r="I64" s="25"/>
    </row>
    <row r="65" spans="1:9" ht="27" customHeight="1">
      <c r="A65" s="552"/>
      <c r="B65" s="553"/>
      <c r="C65" s="387" t="s">
        <v>175</v>
      </c>
      <c r="D65" s="387"/>
      <c r="E65" s="561">
        <v>0.03</v>
      </c>
      <c r="F65" s="562"/>
      <c r="G65" s="556"/>
      <c r="H65" s="23"/>
      <c r="I65" s="25"/>
    </row>
    <row r="66" spans="1:9" ht="32.25" customHeight="1">
      <c r="A66" s="552" t="s">
        <v>10</v>
      </c>
      <c r="B66" s="553" t="s">
        <v>249</v>
      </c>
      <c r="C66" s="387" t="s">
        <v>220</v>
      </c>
      <c r="D66" s="387"/>
      <c r="E66" s="563">
        <v>264.60000000000002</v>
      </c>
      <c r="F66" s="564"/>
      <c r="G66" s="556">
        <f>ROUND(E66*(1-E67),2)</f>
        <v>211.68</v>
      </c>
      <c r="H66" s="23"/>
      <c r="I66" s="22"/>
    </row>
    <row r="67" spans="1:9" ht="40.5" customHeight="1">
      <c r="A67" s="552"/>
      <c r="B67" s="553"/>
      <c r="C67" s="387" t="s">
        <v>221</v>
      </c>
      <c r="D67" s="387"/>
      <c r="E67" s="388">
        <v>0.2</v>
      </c>
      <c r="F67" s="388"/>
      <c r="G67" s="556"/>
      <c r="H67" s="23"/>
      <c r="I67" s="22"/>
    </row>
    <row r="68" spans="1:9">
      <c r="A68" s="62" t="s">
        <v>12</v>
      </c>
      <c r="B68" s="376" t="s">
        <v>84</v>
      </c>
      <c r="C68" s="376"/>
      <c r="D68" s="376"/>
      <c r="E68" s="376"/>
      <c r="F68" s="376"/>
      <c r="G68" s="63">
        <v>0</v>
      </c>
      <c r="H68" s="23"/>
      <c r="I68" s="22"/>
    </row>
    <row r="69" spans="1:9">
      <c r="A69" s="565" t="s">
        <v>85</v>
      </c>
      <c r="B69" s="565"/>
      <c r="C69" s="565"/>
      <c r="D69" s="565"/>
      <c r="E69" s="565"/>
      <c r="F69" s="565"/>
      <c r="G69" s="64">
        <f>SUM(G62:G68)</f>
        <v>472.6</v>
      </c>
      <c r="H69" s="1"/>
      <c r="I69" s="6"/>
    </row>
    <row r="70" spans="1:9">
      <c r="A70" s="166" t="s">
        <v>70</v>
      </c>
      <c r="B70" s="566" t="s">
        <v>52</v>
      </c>
      <c r="C70" s="566"/>
      <c r="D70" s="566"/>
      <c r="E70" s="566"/>
      <c r="F70" s="566"/>
      <c r="G70" s="566"/>
      <c r="H70" s="26"/>
      <c r="I70" s="6"/>
    </row>
    <row r="71" spans="1:9">
      <c r="A71" s="65"/>
      <c r="B71" s="66"/>
      <c r="C71" s="66"/>
      <c r="D71" s="66"/>
      <c r="E71" s="66"/>
      <c r="F71" s="66"/>
      <c r="G71" s="66"/>
      <c r="H71" s="26"/>
      <c r="I71" s="6"/>
    </row>
    <row r="72" spans="1:9">
      <c r="A72" s="567" t="s">
        <v>86</v>
      </c>
      <c r="B72" s="567"/>
      <c r="C72" s="567"/>
      <c r="D72" s="567"/>
      <c r="E72" s="567"/>
      <c r="F72" s="567"/>
      <c r="G72" s="567"/>
      <c r="H72" s="29"/>
      <c r="I72" s="6"/>
    </row>
    <row r="73" spans="1:9">
      <c r="A73" s="220" t="s">
        <v>87</v>
      </c>
      <c r="B73" s="568" t="s">
        <v>169</v>
      </c>
      <c r="C73" s="568"/>
      <c r="D73" s="568"/>
      <c r="E73" s="568"/>
      <c r="F73" s="568"/>
      <c r="G73" s="125" t="s">
        <v>18</v>
      </c>
      <c r="H73" s="23"/>
      <c r="I73" s="22"/>
    </row>
    <row r="74" spans="1:9">
      <c r="A74" s="62" t="s">
        <v>32</v>
      </c>
      <c r="B74" s="569" t="s">
        <v>242</v>
      </c>
      <c r="C74" s="569"/>
      <c r="D74" s="569"/>
      <c r="E74" s="569"/>
      <c r="F74" s="569"/>
      <c r="G74" s="221">
        <f>G43</f>
        <v>190.67000000000002</v>
      </c>
      <c r="H74" s="23"/>
      <c r="I74" s="22"/>
    </row>
    <row r="75" spans="1:9">
      <c r="A75" s="62" t="s">
        <v>33</v>
      </c>
      <c r="B75" s="569" t="s">
        <v>88</v>
      </c>
      <c r="C75" s="569"/>
      <c r="D75" s="569"/>
      <c r="E75" s="569"/>
      <c r="F75" s="569"/>
      <c r="G75" s="221">
        <f>G56</f>
        <v>701.65</v>
      </c>
      <c r="H75" s="23"/>
      <c r="I75" s="22"/>
    </row>
    <row r="76" spans="1:9">
      <c r="A76" s="62" t="s">
        <v>39</v>
      </c>
      <c r="B76" s="376" t="s">
        <v>89</v>
      </c>
      <c r="C76" s="376"/>
      <c r="D76" s="376"/>
      <c r="E76" s="376"/>
      <c r="F76" s="376"/>
      <c r="G76" s="108">
        <f>G69</f>
        <v>472.6</v>
      </c>
      <c r="H76" s="28"/>
      <c r="I76" s="27"/>
    </row>
    <row r="77" spans="1:9">
      <c r="A77" s="353" t="s">
        <v>92</v>
      </c>
      <c r="B77" s="353"/>
      <c r="C77" s="353"/>
      <c r="D77" s="353"/>
      <c r="E77" s="353"/>
      <c r="F77" s="353"/>
      <c r="G77" s="73">
        <f>SUM(G74:G76)</f>
        <v>1364.92</v>
      </c>
      <c r="H77" s="20"/>
      <c r="I77" s="19"/>
    </row>
    <row r="78" spans="1:9">
      <c r="A78" s="109"/>
      <c r="B78" s="109"/>
      <c r="C78" s="109"/>
      <c r="D78" s="109"/>
      <c r="E78" s="109"/>
      <c r="F78" s="109"/>
      <c r="G78" s="110"/>
      <c r="H78" s="20"/>
      <c r="I78" s="19"/>
    </row>
    <row r="79" spans="1:9" ht="15.75">
      <c r="A79" s="293" t="s">
        <v>93</v>
      </c>
      <c r="B79" s="293"/>
      <c r="C79" s="293"/>
      <c r="D79" s="293"/>
      <c r="E79" s="293"/>
      <c r="F79" s="293"/>
      <c r="G79" s="293"/>
      <c r="H79" s="29"/>
      <c r="I79" s="6"/>
    </row>
    <row r="80" spans="1:9">
      <c r="A80" s="222"/>
      <c r="B80" s="572" t="s">
        <v>94</v>
      </c>
      <c r="C80" s="572"/>
      <c r="D80" s="572"/>
      <c r="E80" s="572"/>
      <c r="F80" s="572"/>
      <c r="G80" s="223" t="s">
        <v>18</v>
      </c>
      <c r="H80" s="29"/>
      <c r="I80" s="6"/>
    </row>
    <row r="81" spans="1:9">
      <c r="A81" s="203" t="s">
        <v>8</v>
      </c>
      <c r="B81" s="569" t="s">
        <v>137</v>
      </c>
      <c r="C81" s="570"/>
      <c r="D81" s="570"/>
      <c r="E81" s="570"/>
      <c r="F81" s="570"/>
      <c r="G81" s="224">
        <f>ROUND(((G36/12)+($G$41/12)+($G$42/12))*(30/30)*0.05,2)</f>
        <v>7.94</v>
      </c>
      <c r="H81" s="29"/>
      <c r="I81" s="6"/>
    </row>
    <row r="82" spans="1:9">
      <c r="A82" s="203" t="s">
        <v>10</v>
      </c>
      <c r="B82" s="571" t="s">
        <v>28</v>
      </c>
      <c r="C82" s="571"/>
      <c r="D82" s="571"/>
      <c r="E82" s="571"/>
      <c r="F82" s="571"/>
      <c r="G82" s="224">
        <f>ROUND($E$55*G81,2)</f>
        <v>0.64</v>
      </c>
      <c r="H82" s="29"/>
      <c r="I82" s="6"/>
    </row>
    <row r="83" spans="1:9">
      <c r="A83" s="203" t="s">
        <v>12</v>
      </c>
      <c r="B83" s="569" t="s">
        <v>138</v>
      </c>
      <c r="C83" s="570"/>
      <c r="D83" s="570"/>
      <c r="E83" s="570"/>
      <c r="F83" s="570"/>
      <c r="G83" s="224">
        <f>ROUND((0.08*0.4*SUM(G36+$G$41+$G$42)*0.05),2)</f>
        <v>3.05</v>
      </c>
      <c r="H83" s="30"/>
      <c r="I83" s="6"/>
    </row>
    <row r="84" spans="1:9">
      <c r="A84" s="203" t="s">
        <v>13</v>
      </c>
      <c r="B84" s="376" t="s">
        <v>139</v>
      </c>
      <c r="C84" s="571"/>
      <c r="D84" s="571"/>
      <c r="E84" s="571"/>
      <c r="F84" s="571"/>
      <c r="G84" s="225">
        <f>ROUND(((7/30)/$G$13)*G36*1,2)</f>
        <v>33.369999999999997</v>
      </c>
      <c r="H84" s="29"/>
      <c r="I84" s="6"/>
    </row>
    <row r="85" spans="1:9">
      <c r="A85" s="203" t="s">
        <v>20</v>
      </c>
      <c r="B85" s="571" t="s">
        <v>95</v>
      </c>
      <c r="C85" s="571"/>
      <c r="D85" s="571"/>
      <c r="E85" s="571"/>
      <c r="F85" s="571"/>
      <c r="G85" s="224">
        <f>ROUND($E$56*G84,2)</f>
        <v>12.28</v>
      </c>
      <c r="H85" s="29"/>
      <c r="I85" s="6"/>
    </row>
    <row r="86" spans="1:9">
      <c r="A86" s="203" t="s">
        <v>21</v>
      </c>
      <c r="B86" s="569" t="s">
        <v>140</v>
      </c>
      <c r="C86" s="570"/>
      <c r="D86" s="570"/>
      <c r="E86" s="570"/>
      <c r="F86" s="570"/>
      <c r="G86" s="226">
        <f>ROUND((0.08*0.4*SUM(G36+$G$41+$G$42)*1),2)</f>
        <v>61.01</v>
      </c>
      <c r="H86" s="20"/>
      <c r="I86" s="19"/>
    </row>
    <row r="87" spans="1:9">
      <c r="A87" s="303" t="s">
        <v>172</v>
      </c>
      <c r="B87" s="303"/>
      <c r="C87" s="303"/>
      <c r="D87" s="303"/>
      <c r="E87" s="303"/>
      <c r="F87" s="303"/>
      <c r="G87" s="75">
        <f>SUM(G81:G86)</f>
        <v>118.28999999999999</v>
      </c>
      <c r="H87" s="29"/>
      <c r="I87" s="31"/>
    </row>
    <row r="88" spans="1:9">
      <c r="A88" s="109"/>
      <c r="B88" s="109"/>
      <c r="C88" s="109"/>
      <c r="D88" s="109"/>
      <c r="E88" s="109"/>
      <c r="F88" s="109"/>
      <c r="G88" s="110"/>
      <c r="H88" s="29"/>
      <c r="I88" s="31"/>
    </row>
    <row r="89" spans="1:9" ht="15.75">
      <c r="A89" s="293" t="s">
        <v>170</v>
      </c>
      <c r="B89" s="293"/>
      <c r="C89" s="293"/>
      <c r="D89" s="293"/>
      <c r="E89" s="293"/>
      <c r="F89" s="293"/>
      <c r="G89" s="293"/>
      <c r="H89" s="34"/>
      <c r="I89" s="10"/>
    </row>
    <row r="90" spans="1:9" ht="34.5" customHeight="1">
      <c r="A90" s="375" t="s">
        <v>192</v>
      </c>
      <c r="B90" s="375"/>
      <c r="C90" s="375"/>
      <c r="D90" s="375"/>
      <c r="E90" s="375"/>
      <c r="F90" s="375"/>
      <c r="G90" s="375"/>
      <c r="H90" s="34"/>
      <c r="I90" s="10"/>
    </row>
    <row r="91" spans="1:9" ht="31.5">
      <c r="A91" s="178" t="s">
        <v>193</v>
      </c>
      <c r="B91" s="79">
        <f>G36</f>
        <v>1716</v>
      </c>
      <c r="C91" s="178" t="s">
        <v>173</v>
      </c>
      <c r="D91" s="79">
        <f>G77-G62-G66</f>
        <v>892.31999999999994</v>
      </c>
      <c r="E91" s="179" t="s">
        <v>96</v>
      </c>
      <c r="F91" s="79">
        <f>G87</f>
        <v>118.28999999999999</v>
      </c>
      <c r="G91" s="80">
        <f>B91+D91+F91</f>
        <v>2726.6099999999997</v>
      </c>
      <c r="H91" s="34"/>
      <c r="I91" s="10"/>
    </row>
    <row r="92" spans="1:9" ht="15.75">
      <c r="A92" s="374" t="s">
        <v>97</v>
      </c>
      <c r="B92" s="374"/>
      <c r="C92" s="374"/>
      <c r="D92" s="374"/>
      <c r="E92" s="374" t="s">
        <v>98</v>
      </c>
      <c r="F92" s="374"/>
      <c r="G92" s="186">
        <f>ROUND(G91/30,2)</f>
        <v>90.89</v>
      </c>
      <c r="H92" s="34"/>
      <c r="I92" s="10"/>
    </row>
    <row r="93" spans="1:9" ht="15.75">
      <c r="A93" s="76"/>
      <c r="B93" s="76"/>
      <c r="C93" s="76"/>
      <c r="D93" s="76"/>
      <c r="E93" s="76"/>
      <c r="F93" s="77"/>
      <c r="G93" s="78"/>
      <c r="H93" s="34"/>
      <c r="I93" s="10"/>
    </row>
    <row r="94" spans="1:9">
      <c r="A94" s="81" t="s">
        <v>24</v>
      </c>
      <c r="B94" s="576" t="s">
        <v>107</v>
      </c>
      <c r="C94" s="576"/>
      <c r="D94" s="576"/>
      <c r="E94" s="576"/>
      <c r="F94" s="576"/>
      <c r="G94" s="87" t="s">
        <v>18</v>
      </c>
      <c r="H94" s="13"/>
      <c r="I94" s="10"/>
    </row>
    <row r="95" spans="1:9">
      <c r="A95" s="203" t="s">
        <v>8</v>
      </c>
      <c r="B95" s="376" t="s">
        <v>99</v>
      </c>
      <c r="C95" s="571"/>
      <c r="D95" s="571"/>
      <c r="E95" s="571"/>
      <c r="F95" s="571"/>
      <c r="G95" s="136">
        <f>ROUND($G$91/12,2)</f>
        <v>227.22</v>
      </c>
      <c r="H95" s="13"/>
      <c r="I95" s="10"/>
    </row>
    <row r="96" spans="1:9">
      <c r="A96" s="203" t="s">
        <v>10</v>
      </c>
      <c r="B96" s="291" t="s">
        <v>176</v>
      </c>
      <c r="C96" s="348"/>
      <c r="D96" s="348"/>
      <c r="E96" s="348"/>
      <c r="F96" s="348"/>
      <c r="G96" s="136">
        <f>ROUND((1/30)/12*($G$91),2)</f>
        <v>7.57</v>
      </c>
      <c r="H96" s="86"/>
      <c r="I96" s="10"/>
    </row>
    <row r="97" spans="1:9">
      <c r="A97" s="203" t="s">
        <v>12</v>
      </c>
      <c r="B97" s="376" t="s">
        <v>101</v>
      </c>
      <c r="C97" s="571"/>
      <c r="D97" s="571"/>
      <c r="E97" s="571"/>
      <c r="F97" s="571"/>
      <c r="G97" s="136">
        <f>ROUND((5/30)/12*0.015*($G$91),2)</f>
        <v>0.56999999999999995</v>
      </c>
      <c r="H97" s="13"/>
      <c r="I97" s="10"/>
    </row>
    <row r="98" spans="1:9">
      <c r="A98" s="203" t="s">
        <v>13</v>
      </c>
      <c r="B98" s="376" t="s">
        <v>100</v>
      </c>
      <c r="C98" s="571"/>
      <c r="D98" s="571"/>
      <c r="E98" s="571"/>
      <c r="F98" s="571"/>
      <c r="G98" s="136">
        <f>ROUND(((15/30)/12)*0.0078*($G$91),2)</f>
        <v>0.89</v>
      </c>
      <c r="H98" s="86"/>
      <c r="I98" s="10"/>
    </row>
    <row r="99" spans="1:9" ht="28.5" customHeight="1">
      <c r="A99" s="203" t="s">
        <v>20</v>
      </c>
      <c r="B99" s="387" t="s">
        <v>194</v>
      </c>
      <c r="C99" s="573"/>
      <c r="D99" s="573"/>
      <c r="E99" s="573"/>
      <c r="F99" s="573"/>
      <c r="G99" s="137">
        <f>ROUND((((G36+G36/3)/12+(G56+G69-G66-G62+G87))*4/12)*0.02,2)</f>
        <v>6.74</v>
      </c>
      <c r="H99" s="33"/>
      <c r="I99" s="32"/>
    </row>
    <row r="100" spans="1:9">
      <c r="A100" s="227" t="s">
        <v>21</v>
      </c>
      <c r="B100" s="574" t="s">
        <v>177</v>
      </c>
      <c r="C100" s="574"/>
      <c r="D100" s="574"/>
      <c r="E100" s="574"/>
      <c r="F100" s="574"/>
      <c r="G100" s="137">
        <f>ROUND(((5/30)/12)*($G$91),2)</f>
        <v>37.869999999999997</v>
      </c>
      <c r="H100" s="33"/>
      <c r="I100" s="32"/>
    </row>
    <row r="101" spans="1:9">
      <c r="A101" s="575" t="s">
        <v>102</v>
      </c>
      <c r="B101" s="575"/>
      <c r="C101" s="575"/>
      <c r="D101" s="575"/>
      <c r="E101" s="575"/>
      <c r="F101" s="575"/>
      <c r="G101" s="82">
        <f>SUM(G95:G100)</f>
        <v>280.85999999999996</v>
      </c>
      <c r="H101" s="29"/>
      <c r="I101" s="31"/>
    </row>
    <row r="102" spans="1:9">
      <c r="A102" s="21"/>
      <c r="B102" s="11"/>
      <c r="C102" s="11"/>
      <c r="D102" s="83"/>
      <c r="E102" s="84"/>
      <c r="F102" s="84"/>
      <c r="G102" s="85"/>
      <c r="H102" s="34"/>
      <c r="I102" s="31"/>
    </row>
    <row r="103" spans="1:9">
      <c r="A103" s="81" t="s">
        <v>27</v>
      </c>
      <c r="B103" s="576" t="s">
        <v>103</v>
      </c>
      <c r="C103" s="576"/>
      <c r="D103" s="576"/>
      <c r="E103" s="576"/>
      <c r="F103" s="576"/>
      <c r="G103" s="87" t="s">
        <v>18</v>
      </c>
      <c r="H103" s="1"/>
      <c r="I103" s="6"/>
    </row>
    <row r="104" spans="1:9">
      <c r="A104" s="203" t="s">
        <v>8</v>
      </c>
      <c r="B104" s="579" t="s">
        <v>142</v>
      </c>
      <c r="C104" s="570"/>
      <c r="D104" s="570"/>
      <c r="E104" s="570"/>
      <c r="F104" s="570"/>
      <c r="G104" s="228">
        <v>0</v>
      </c>
      <c r="H104" s="1"/>
      <c r="I104" s="6"/>
    </row>
    <row r="105" spans="1:9">
      <c r="A105" s="580" t="s">
        <v>104</v>
      </c>
      <c r="B105" s="580"/>
      <c r="C105" s="580"/>
      <c r="D105" s="580"/>
      <c r="E105" s="580"/>
      <c r="F105" s="580"/>
      <c r="G105" s="90">
        <f>SUM(G104:G104)</f>
        <v>0</v>
      </c>
      <c r="H105" s="1"/>
      <c r="I105" s="6"/>
    </row>
    <row r="106" spans="1:9">
      <c r="A106" s="35"/>
      <c r="B106" s="36"/>
      <c r="C106" s="37"/>
      <c r="D106" s="88"/>
      <c r="E106" s="88"/>
      <c r="F106" s="88"/>
      <c r="G106" s="89"/>
      <c r="H106" s="1"/>
      <c r="I106" s="6"/>
    </row>
    <row r="107" spans="1:9">
      <c r="A107" s="581" t="s">
        <v>105</v>
      </c>
      <c r="B107" s="581"/>
      <c r="C107" s="581"/>
      <c r="D107" s="581"/>
      <c r="E107" s="581"/>
      <c r="F107" s="581"/>
      <c r="G107" s="581"/>
      <c r="H107" s="28"/>
      <c r="I107" s="27"/>
    </row>
    <row r="108" spans="1:9">
      <c r="A108" s="48" t="s">
        <v>106</v>
      </c>
      <c r="B108" s="567" t="s">
        <v>94</v>
      </c>
      <c r="C108" s="567"/>
      <c r="D108" s="567"/>
      <c r="E108" s="567"/>
      <c r="F108" s="567"/>
      <c r="G108" s="195" t="s">
        <v>18</v>
      </c>
      <c r="H108" s="28"/>
      <c r="I108" s="27"/>
    </row>
    <row r="109" spans="1:9">
      <c r="A109" s="229" t="s">
        <v>24</v>
      </c>
      <c r="B109" s="578" t="s">
        <v>107</v>
      </c>
      <c r="C109" s="578"/>
      <c r="D109" s="578"/>
      <c r="E109" s="578"/>
      <c r="F109" s="578"/>
      <c r="G109" s="230">
        <f>G101</f>
        <v>280.85999999999996</v>
      </c>
      <c r="H109" s="1"/>
      <c r="I109" s="6"/>
    </row>
    <row r="110" spans="1:9">
      <c r="A110" s="229" t="s">
        <v>27</v>
      </c>
      <c r="B110" s="578" t="s">
        <v>103</v>
      </c>
      <c r="C110" s="578"/>
      <c r="D110" s="578"/>
      <c r="E110" s="578"/>
      <c r="F110" s="578"/>
      <c r="G110" s="108">
        <f>G105</f>
        <v>0</v>
      </c>
      <c r="H110" s="20"/>
      <c r="I110" s="19"/>
    </row>
    <row r="111" spans="1:9">
      <c r="A111" s="303" t="s">
        <v>108</v>
      </c>
      <c r="B111" s="303"/>
      <c r="C111" s="303"/>
      <c r="D111" s="303"/>
      <c r="E111" s="303"/>
      <c r="F111" s="303"/>
      <c r="G111" s="92">
        <f>SUM(G109:G110)</f>
        <v>280.85999999999996</v>
      </c>
      <c r="H111" s="1"/>
      <c r="I111" s="6"/>
    </row>
    <row r="112" spans="1:9" ht="27" customHeight="1">
      <c r="A112" s="156" t="s">
        <v>75</v>
      </c>
      <c r="B112" s="308" t="s">
        <v>141</v>
      </c>
      <c r="C112" s="308"/>
      <c r="D112" s="308"/>
      <c r="E112" s="308"/>
      <c r="F112" s="308"/>
      <c r="G112" s="308"/>
      <c r="H112" s="1"/>
      <c r="I112" s="6"/>
    </row>
    <row r="113" spans="1:9">
      <c r="A113" s="38"/>
      <c r="B113" s="38"/>
      <c r="C113" s="38"/>
      <c r="D113" s="47"/>
      <c r="E113" s="95"/>
      <c r="F113" s="95"/>
      <c r="G113" s="95"/>
      <c r="H113" s="34"/>
      <c r="I113" s="31"/>
    </row>
    <row r="114" spans="1:9" ht="15.75">
      <c r="A114" s="293" t="s">
        <v>115</v>
      </c>
      <c r="B114" s="293"/>
      <c r="C114" s="293"/>
      <c r="D114" s="293"/>
      <c r="E114" s="293"/>
      <c r="F114" s="293"/>
      <c r="G114" s="293"/>
      <c r="H114" s="1"/>
      <c r="I114" s="6"/>
    </row>
    <row r="115" spans="1:9">
      <c r="A115" s="105"/>
      <c r="B115" s="577" t="s">
        <v>94</v>
      </c>
      <c r="C115" s="577"/>
      <c r="D115" s="577"/>
      <c r="E115" s="577"/>
      <c r="F115" s="577"/>
      <c r="G115" s="90" t="s">
        <v>18</v>
      </c>
      <c r="H115" s="1"/>
      <c r="I115" s="6"/>
    </row>
    <row r="116" spans="1:9">
      <c r="A116" s="106" t="s">
        <v>8</v>
      </c>
      <c r="B116" s="578" t="s">
        <v>116</v>
      </c>
      <c r="C116" s="578"/>
      <c r="D116" s="578"/>
      <c r="E116" s="578"/>
      <c r="F116" s="578"/>
      <c r="G116" s="140">
        <f>'UNIFORMES-EQUIP. SEGURANÇA  '!G12</f>
        <v>96.495833333333323</v>
      </c>
      <c r="H116" s="1"/>
      <c r="I116" s="6"/>
    </row>
    <row r="117" spans="1:9">
      <c r="A117" s="107" t="s">
        <v>10</v>
      </c>
      <c r="B117" s="291" t="s">
        <v>215</v>
      </c>
      <c r="C117" s="291"/>
      <c r="D117" s="291"/>
      <c r="E117" s="291"/>
      <c r="F117" s="291"/>
      <c r="G117" s="108">
        <f>'UNIFORMES-EQUIP. SEGURANÇA  '!G29</f>
        <v>172.21333333333334</v>
      </c>
      <c r="H117" s="1"/>
      <c r="I117" s="6"/>
    </row>
    <row r="118" spans="1:9">
      <c r="A118" s="107" t="s">
        <v>12</v>
      </c>
      <c r="B118" s="319" t="s">
        <v>222</v>
      </c>
      <c r="C118" s="320"/>
      <c r="D118" s="320"/>
      <c r="E118" s="320"/>
      <c r="F118" s="321"/>
      <c r="G118" s="108">
        <v>0</v>
      </c>
      <c r="H118" s="1"/>
      <c r="I118" s="6"/>
    </row>
    <row r="119" spans="1:9">
      <c r="A119" s="292" t="s">
        <v>117</v>
      </c>
      <c r="B119" s="292"/>
      <c r="C119" s="292"/>
      <c r="D119" s="292"/>
      <c r="E119" s="292"/>
      <c r="F119" s="292"/>
      <c r="G119" s="75">
        <f>SUM(G116:G118)</f>
        <v>268.70916666666665</v>
      </c>
      <c r="H119" s="26"/>
      <c r="I119" s="6"/>
    </row>
    <row r="120" spans="1:9">
      <c r="A120" s="94"/>
      <c r="B120" s="42"/>
      <c r="C120" s="42"/>
      <c r="D120" s="47"/>
      <c r="E120" s="95"/>
      <c r="F120" s="95"/>
      <c r="G120" s="113"/>
      <c r="H120" s="34"/>
      <c r="I120" s="31"/>
    </row>
    <row r="121" spans="1:9" ht="15.75">
      <c r="A121" s="293" t="s">
        <v>118</v>
      </c>
      <c r="B121" s="293"/>
      <c r="C121" s="293"/>
      <c r="D121" s="293"/>
      <c r="E121" s="293"/>
      <c r="F121" s="293"/>
      <c r="G121" s="293"/>
      <c r="H121" s="34"/>
      <c r="I121" s="19"/>
    </row>
    <row r="122" spans="1:9">
      <c r="A122" s="111"/>
      <c r="B122" s="307" t="s">
        <v>40</v>
      </c>
      <c r="C122" s="307"/>
      <c r="D122" s="307"/>
      <c r="E122" s="307"/>
      <c r="F122" s="112" t="s">
        <v>19</v>
      </c>
      <c r="G122" s="112" t="s">
        <v>18</v>
      </c>
      <c r="H122" s="34"/>
      <c r="I122" s="6"/>
    </row>
    <row r="123" spans="1:9" ht="36" customHeight="1">
      <c r="A123" s="315" t="s">
        <v>119</v>
      </c>
      <c r="B123" s="316"/>
      <c r="C123" s="316"/>
      <c r="D123" s="316"/>
      <c r="E123" s="316"/>
      <c r="F123" s="317"/>
      <c r="G123" s="117">
        <f>SUM(G36+G77+G87+G111+G119)</f>
        <v>3748.7791666666667</v>
      </c>
      <c r="H123" s="34"/>
      <c r="I123" s="6"/>
    </row>
    <row r="124" spans="1:9">
      <c r="A124" s="114" t="s">
        <v>8</v>
      </c>
      <c r="B124" s="318" t="s">
        <v>41</v>
      </c>
      <c r="C124" s="318"/>
      <c r="D124" s="318"/>
      <c r="E124" s="318"/>
      <c r="F124" s="174">
        <v>7.2900000000000006E-2</v>
      </c>
      <c r="G124" s="121">
        <f>ROUND(F124*G123,2)</f>
        <v>273.29000000000002</v>
      </c>
      <c r="H124" s="34"/>
      <c r="I124" s="6"/>
    </row>
    <row r="125" spans="1:9" ht="36" customHeight="1">
      <c r="A125" s="315" t="s">
        <v>120</v>
      </c>
      <c r="B125" s="316"/>
      <c r="C125" s="316"/>
      <c r="D125" s="316"/>
      <c r="E125" s="316"/>
      <c r="F125" s="317"/>
      <c r="G125" s="141">
        <f>SUM(G36+G77+G87+G111+G119+G124)</f>
        <v>4022.0691666666667</v>
      </c>
      <c r="H125" s="34"/>
      <c r="I125" s="19"/>
    </row>
    <row r="126" spans="1:9">
      <c r="A126" s="114" t="s">
        <v>10</v>
      </c>
      <c r="B126" s="318" t="s">
        <v>42</v>
      </c>
      <c r="C126" s="318"/>
      <c r="D126" s="318"/>
      <c r="E126" s="318"/>
      <c r="F126" s="174">
        <v>4.5400000000000003E-2</v>
      </c>
      <c r="G126" s="118">
        <f>ROUND(F126*G125,2)</f>
        <v>182.6</v>
      </c>
      <c r="H126" s="34"/>
      <c r="I126" s="19"/>
    </row>
    <row r="127" spans="1:9" ht="36.75" customHeight="1">
      <c r="A127" s="315" t="s">
        <v>121</v>
      </c>
      <c r="B127" s="316"/>
      <c r="C127" s="316"/>
      <c r="D127" s="316"/>
      <c r="E127" s="316"/>
      <c r="F127" s="317"/>
      <c r="G127" s="142">
        <f>SUM(G36+G77+G87+G111+G119+G124+G126)</f>
        <v>4204.6691666666666</v>
      </c>
      <c r="H127" s="34"/>
      <c r="I127" s="19"/>
    </row>
    <row r="128" spans="1:9">
      <c r="A128" s="116" t="s">
        <v>12</v>
      </c>
      <c r="B128" s="344" t="s">
        <v>43</v>
      </c>
      <c r="C128" s="345"/>
      <c r="D128" s="345"/>
      <c r="E128" s="345"/>
      <c r="F128" s="115">
        <f>SUM(F129:F132)</f>
        <v>0.1225</v>
      </c>
      <c r="G128" s="120">
        <f>SUM(G129:G132)</f>
        <v>586.98</v>
      </c>
      <c r="H128" s="582" t="s">
        <v>143</v>
      </c>
      <c r="I128" s="582"/>
    </row>
    <row r="129" spans="1:9">
      <c r="A129" s="346" t="s">
        <v>124</v>
      </c>
      <c r="B129" s="309" t="s">
        <v>127</v>
      </c>
      <c r="C129" s="309"/>
      <c r="D129" s="314" t="s">
        <v>29</v>
      </c>
      <c r="E129" s="314"/>
      <c r="F129" s="119">
        <f>IF(E8=1,0.0165,IF(E8=2,0.0065,IF(E8=3,I131,IF(E8=4,I131,¨RT Indefinido¨))))</f>
        <v>1.6500000000000001E-2</v>
      </c>
      <c r="G129" s="117">
        <f>ROUND(($G$127/(1-$F$128))*F129,2)</f>
        <v>79.06</v>
      </c>
      <c r="H129" s="147" t="s">
        <v>144</v>
      </c>
      <c r="I129" s="147" t="s">
        <v>145</v>
      </c>
    </row>
    <row r="130" spans="1:9">
      <c r="A130" s="347"/>
      <c r="B130" s="309"/>
      <c r="C130" s="309"/>
      <c r="D130" s="351" t="s">
        <v>122</v>
      </c>
      <c r="E130" s="351"/>
      <c r="F130" s="119">
        <f>IF(E8=1,0.076,IF(E8=2,0.03,IF(E8=3,I130,IF(E8=4,I130,¨RT Indefinido¨))))</f>
        <v>7.5999999999999998E-2</v>
      </c>
      <c r="G130" s="117">
        <f>ROUND(($G$127/(1-$F$128))*F130,2)</f>
        <v>364.17</v>
      </c>
      <c r="H130" s="148" t="s">
        <v>122</v>
      </c>
      <c r="I130" s="149">
        <v>0</v>
      </c>
    </row>
    <row r="131" spans="1:9">
      <c r="A131" s="39" t="s">
        <v>125</v>
      </c>
      <c r="B131" s="309" t="s">
        <v>128</v>
      </c>
      <c r="C131" s="309"/>
      <c r="D131" s="313" t="s">
        <v>130</v>
      </c>
      <c r="E131" s="314"/>
      <c r="F131" s="119">
        <v>0</v>
      </c>
      <c r="G131" s="117">
        <v>0</v>
      </c>
      <c r="H131" s="148" t="s">
        <v>29</v>
      </c>
      <c r="I131" s="149">
        <v>0</v>
      </c>
    </row>
    <row r="132" spans="1:9">
      <c r="A132" s="39" t="s">
        <v>126</v>
      </c>
      <c r="B132" s="309" t="s">
        <v>129</v>
      </c>
      <c r="C132" s="309"/>
      <c r="D132" s="314" t="s">
        <v>123</v>
      </c>
      <c r="E132" s="314"/>
      <c r="F132" s="185">
        <v>0.03</v>
      </c>
      <c r="G132" s="108">
        <f>ROUND(($G$127/(1-$F$128))*F132,2)</f>
        <v>143.75</v>
      </c>
      <c r="H132" s="148" t="s">
        <v>146</v>
      </c>
      <c r="I132" s="149">
        <v>0</v>
      </c>
    </row>
    <row r="133" spans="1:9">
      <c r="A133" s="292" t="s">
        <v>131</v>
      </c>
      <c r="B133" s="292"/>
      <c r="C133" s="292"/>
      <c r="D133" s="292"/>
      <c r="E133" s="292"/>
      <c r="F133" s="292"/>
      <c r="G133" s="122">
        <f>SUM(G124+G126+G128)</f>
        <v>1042.8699999999999</v>
      </c>
      <c r="H133" s="20"/>
      <c r="I133" s="19"/>
    </row>
    <row r="134" spans="1:9">
      <c r="A134" s="158" t="s">
        <v>77</v>
      </c>
      <c r="B134" s="584" t="s">
        <v>132</v>
      </c>
      <c r="C134" s="584"/>
      <c r="D134" s="584"/>
      <c r="E134" s="584"/>
      <c r="F134" s="584"/>
      <c r="G134" s="584"/>
      <c r="H134" s="20"/>
      <c r="I134" s="19"/>
    </row>
    <row r="135" spans="1:9">
      <c r="A135" s="324" t="s">
        <v>243</v>
      </c>
      <c r="B135" s="325" t="s">
        <v>133</v>
      </c>
      <c r="C135" s="326" t="s">
        <v>231</v>
      </c>
      <c r="D135" s="327"/>
      <c r="E135" s="332" t="s">
        <v>134</v>
      </c>
      <c r="F135" s="159"/>
      <c r="G135" s="160"/>
      <c r="H135" s="20"/>
      <c r="I135" s="19"/>
    </row>
    <row r="136" spans="1:9">
      <c r="A136" s="324"/>
      <c r="B136" s="325"/>
      <c r="C136" s="328"/>
      <c r="D136" s="329"/>
      <c r="E136" s="333"/>
      <c r="F136" s="161"/>
      <c r="G136" s="162"/>
      <c r="H136" s="20"/>
      <c r="I136" s="19"/>
    </row>
    <row r="137" spans="1:9">
      <c r="A137" s="324"/>
      <c r="B137" s="325"/>
      <c r="C137" s="330"/>
      <c r="D137" s="331"/>
      <c r="E137" s="334"/>
      <c r="F137" s="163"/>
      <c r="G137" s="164"/>
      <c r="H137" s="20"/>
      <c r="I137" s="19"/>
    </row>
    <row r="138" spans="1:9">
      <c r="A138" s="129"/>
      <c r="B138" s="130"/>
      <c r="C138" s="131"/>
      <c r="D138" s="131"/>
      <c r="E138" s="132"/>
      <c r="F138" s="123"/>
      <c r="G138" s="124"/>
      <c r="H138" s="20"/>
      <c r="I138" s="19"/>
    </row>
    <row r="139" spans="1:9">
      <c r="A139" s="583" t="s">
        <v>179</v>
      </c>
      <c r="B139" s="583"/>
      <c r="C139" s="583"/>
      <c r="D139" s="583"/>
      <c r="E139" s="583"/>
      <c r="F139" s="583"/>
      <c r="G139" s="583"/>
      <c r="H139" s="1"/>
      <c r="I139" s="6"/>
    </row>
    <row r="140" spans="1:9">
      <c r="A140" s="535" t="s">
        <v>180</v>
      </c>
      <c r="B140" s="535"/>
      <c r="C140" s="535"/>
      <c r="D140" s="535"/>
      <c r="E140" s="535"/>
      <c r="F140" s="535"/>
      <c r="G140" s="125" t="s">
        <v>90</v>
      </c>
      <c r="H140" s="1"/>
      <c r="I140" s="6"/>
    </row>
    <row r="141" spans="1:9">
      <c r="A141" s="231" t="s">
        <v>8</v>
      </c>
      <c r="B141" s="586" t="s">
        <v>50</v>
      </c>
      <c r="C141" s="586"/>
      <c r="D141" s="586"/>
      <c r="E141" s="586"/>
      <c r="F141" s="586"/>
      <c r="G141" s="221">
        <f>G36</f>
        <v>1716</v>
      </c>
      <c r="H141" s="1"/>
      <c r="I141" s="6"/>
    </row>
    <row r="142" spans="1:9">
      <c r="A142" s="231" t="s">
        <v>10</v>
      </c>
      <c r="B142" s="586" t="s">
        <v>135</v>
      </c>
      <c r="C142" s="586"/>
      <c r="D142" s="586"/>
      <c r="E142" s="586"/>
      <c r="F142" s="586"/>
      <c r="G142" s="221">
        <f>G77</f>
        <v>1364.92</v>
      </c>
      <c r="H142" s="1"/>
      <c r="I142" s="6"/>
    </row>
    <row r="143" spans="1:9">
      <c r="A143" s="231" t="s">
        <v>12</v>
      </c>
      <c r="B143" s="586" t="s">
        <v>45</v>
      </c>
      <c r="C143" s="586"/>
      <c r="D143" s="586"/>
      <c r="E143" s="586"/>
      <c r="F143" s="586"/>
      <c r="G143" s="221">
        <f>G87</f>
        <v>118.28999999999999</v>
      </c>
      <c r="H143" s="1"/>
      <c r="I143" s="6"/>
    </row>
    <row r="144" spans="1:9">
      <c r="A144" s="231" t="s">
        <v>13</v>
      </c>
      <c r="B144" s="586" t="s">
        <v>46</v>
      </c>
      <c r="C144" s="586"/>
      <c r="D144" s="586"/>
      <c r="E144" s="586"/>
      <c r="F144" s="586"/>
      <c r="G144" s="221">
        <f>G111</f>
        <v>280.85999999999996</v>
      </c>
      <c r="H144" s="20"/>
      <c r="I144" s="19"/>
    </row>
    <row r="145" spans="1:9">
      <c r="A145" s="107" t="s">
        <v>20</v>
      </c>
      <c r="B145" s="586" t="s">
        <v>47</v>
      </c>
      <c r="C145" s="586"/>
      <c r="D145" s="586"/>
      <c r="E145" s="586"/>
      <c r="F145" s="586"/>
      <c r="G145" s="221">
        <f>G119</f>
        <v>268.70916666666665</v>
      </c>
      <c r="H145" s="20"/>
      <c r="I145" s="19"/>
    </row>
    <row r="146" spans="1:9">
      <c r="A146" s="585" t="s">
        <v>44</v>
      </c>
      <c r="B146" s="585"/>
      <c r="C146" s="585"/>
      <c r="D146" s="585"/>
      <c r="E146" s="585"/>
      <c r="F146" s="585"/>
      <c r="G146" s="232">
        <f>SUM(G141:G145)</f>
        <v>3748.7791666666667</v>
      </c>
      <c r="H146" s="20"/>
      <c r="I146" s="19"/>
    </row>
    <row r="147" spans="1:9">
      <c r="A147" s="107" t="s">
        <v>21</v>
      </c>
      <c r="B147" s="586" t="s">
        <v>49</v>
      </c>
      <c r="C147" s="586"/>
      <c r="D147" s="586"/>
      <c r="E147" s="586"/>
      <c r="F147" s="586"/>
      <c r="G147" s="221">
        <f>G133</f>
        <v>1042.8699999999999</v>
      </c>
      <c r="H147" s="20"/>
      <c r="I147" s="19"/>
    </row>
    <row r="148" spans="1:9">
      <c r="A148" s="322" t="s">
        <v>236</v>
      </c>
      <c r="B148" s="322"/>
      <c r="C148" s="322"/>
      <c r="D148" s="322"/>
      <c r="E148" s="322"/>
      <c r="F148" s="322"/>
      <c r="G148" s="176">
        <f>TRUNC(ROUND(SUM(G146:G147),2),2)</f>
        <v>4791.6499999999996</v>
      </c>
      <c r="H148" s="26"/>
      <c r="I148" s="6"/>
    </row>
    <row r="149" spans="1:9" ht="15.75">
      <c r="A149" s="287" t="s">
        <v>237</v>
      </c>
      <c r="B149" s="287"/>
      <c r="C149" s="287"/>
      <c r="D149" s="287"/>
      <c r="E149" s="287"/>
      <c r="F149" s="287"/>
      <c r="G149" s="177">
        <f>G148*F16</f>
        <v>4791.6499999999996</v>
      </c>
    </row>
  </sheetData>
  <mergeCells count="178">
    <mergeCell ref="A146:F146"/>
    <mergeCell ref="B147:F147"/>
    <mergeCell ref="A148:F148"/>
    <mergeCell ref="A149:F149"/>
    <mergeCell ref="A140:F140"/>
    <mergeCell ref="B141:F141"/>
    <mergeCell ref="B142:F142"/>
    <mergeCell ref="B143:F143"/>
    <mergeCell ref="B144:F144"/>
    <mergeCell ref="B145:F145"/>
    <mergeCell ref="A135:A137"/>
    <mergeCell ref="B135:B137"/>
    <mergeCell ref="A139:G139"/>
    <mergeCell ref="B131:C131"/>
    <mergeCell ref="D131:E131"/>
    <mergeCell ref="B132:C132"/>
    <mergeCell ref="D132:E132"/>
    <mergeCell ref="A133:F133"/>
    <mergeCell ref="B134:G134"/>
    <mergeCell ref="C135:D137"/>
    <mergeCell ref="E135:E137"/>
    <mergeCell ref="B126:E126"/>
    <mergeCell ref="A127:F127"/>
    <mergeCell ref="B128:E128"/>
    <mergeCell ref="H128:I128"/>
    <mergeCell ref="A129:A130"/>
    <mergeCell ref="B129:C130"/>
    <mergeCell ref="D129:E129"/>
    <mergeCell ref="D130:E130"/>
    <mergeCell ref="A119:F119"/>
    <mergeCell ref="A121:G121"/>
    <mergeCell ref="B122:E122"/>
    <mergeCell ref="A123:F123"/>
    <mergeCell ref="B124:E124"/>
    <mergeCell ref="A125:F125"/>
    <mergeCell ref="A111:F111"/>
    <mergeCell ref="B112:G112"/>
    <mergeCell ref="A114:G114"/>
    <mergeCell ref="B115:F115"/>
    <mergeCell ref="B116:F116"/>
    <mergeCell ref="B117:F117"/>
    <mergeCell ref="B104:F104"/>
    <mergeCell ref="A105:F105"/>
    <mergeCell ref="A107:G107"/>
    <mergeCell ref="B108:F108"/>
    <mergeCell ref="B109:F109"/>
    <mergeCell ref="B110:F110"/>
    <mergeCell ref="B98:F98"/>
    <mergeCell ref="B99:F99"/>
    <mergeCell ref="B100:F100"/>
    <mergeCell ref="A101:F101"/>
    <mergeCell ref="B103:F103"/>
    <mergeCell ref="A90:G90"/>
    <mergeCell ref="A92:D92"/>
    <mergeCell ref="E92:F92"/>
    <mergeCell ref="B94:F94"/>
    <mergeCell ref="B95:F95"/>
    <mergeCell ref="B96:F96"/>
    <mergeCell ref="A87:F87"/>
    <mergeCell ref="A89:G89"/>
    <mergeCell ref="B76:F76"/>
    <mergeCell ref="A77:F77"/>
    <mergeCell ref="A79:G79"/>
    <mergeCell ref="B80:F80"/>
    <mergeCell ref="B81:F81"/>
    <mergeCell ref="B82:F82"/>
    <mergeCell ref="B97:F97"/>
    <mergeCell ref="B75:F75"/>
    <mergeCell ref="G66:G67"/>
    <mergeCell ref="C67:D67"/>
    <mergeCell ref="E67:F67"/>
    <mergeCell ref="B68:F68"/>
    <mergeCell ref="B83:F83"/>
    <mergeCell ref="B84:F84"/>
    <mergeCell ref="B85:F85"/>
    <mergeCell ref="B86:F86"/>
    <mergeCell ref="A66:A67"/>
    <mergeCell ref="B66:B67"/>
    <mergeCell ref="C66:D66"/>
    <mergeCell ref="E66:F66"/>
    <mergeCell ref="A69:F69"/>
    <mergeCell ref="B70:G70"/>
    <mergeCell ref="A72:G72"/>
    <mergeCell ref="B73:F73"/>
    <mergeCell ref="B74:F74"/>
    <mergeCell ref="B57:G57"/>
    <mergeCell ref="B58:G58"/>
    <mergeCell ref="B60:G60"/>
    <mergeCell ref="B61:F61"/>
    <mergeCell ref="A62:A65"/>
    <mergeCell ref="B62:B65"/>
    <mergeCell ref="C62:D62"/>
    <mergeCell ref="E62:F62"/>
    <mergeCell ref="G62:G65"/>
    <mergeCell ref="C63:D63"/>
    <mergeCell ref="E63:F63"/>
    <mergeCell ref="C64:D64"/>
    <mergeCell ref="E64:F64"/>
    <mergeCell ref="C65:D65"/>
    <mergeCell ref="E65:F65"/>
    <mergeCell ref="B54:D54"/>
    <mergeCell ref="E54:F54"/>
    <mergeCell ref="B55:D55"/>
    <mergeCell ref="E55:F55"/>
    <mergeCell ref="A56:D56"/>
    <mergeCell ref="E56:F56"/>
    <mergeCell ref="B51:D51"/>
    <mergeCell ref="E51:F51"/>
    <mergeCell ref="B52:D52"/>
    <mergeCell ref="E52:F52"/>
    <mergeCell ref="B53:D53"/>
    <mergeCell ref="E53:F53"/>
    <mergeCell ref="B48:D48"/>
    <mergeCell ref="E48:F48"/>
    <mergeCell ref="B49:D49"/>
    <mergeCell ref="E49:F49"/>
    <mergeCell ref="B50:D50"/>
    <mergeCell ref="E50:F50"/>
    <mergeCell ref="B42:F42"/>
    <mergeCell ref="A43:F43"/>
    <mergeCell ref="B44:G44"/>
    <mergeCell ref="B46:G46"/>
    <mergeCell ref="B47:D47"/>
    <mergeCell ref="E47:F47"/>
    <mergeCell ref="E25:G25"/>
    <mergeCell ref="B37:G37"/>
    <mergeCell ref="A39:G39"/>
    <mergeCell ref="B40:F40"/>
    <mergeCell ref="B41:F41"/>
    <mergeCell ref="B31:D31"/>
    <mergeCell ref="E31:F31"/>
    <mergeCell ref="B32:F32"/>
    <mergeCell ref="A33:A34"/>
    <mergeCell ref="B33:D34"/>
    <mergeCell ref="G33:G34"/>
    <mergeCell ref="B24:F24"/>
    <mergeCell ref="B26:F26"/>
    <mergeCell ref="B27:F27"/>
    <mergeCell ref="B28:G28"/>
    <mergeCell ref="B118:F118"/>
    <mergeCell ref="B13:F13"/>
    <mergeCell ref="A14:G14"/>
    <mergeCell ref="A15:C15"/>
    <mergeCell ref="D15:E15"/>
    <mergeCell ref="F15:G15"/>
    <mergeCell ref="A16:C17"/>
    <mergeCell ref="D16:E17"/>
    <mergeCell ref="F16:G17"/>
    <mergeCell ref="A30:G30"/>
    <mergeCell ref="A18:G18"/>
    <mergeCell ref="A19:G19"/>
    <mergeCell ref="A20:G20"/>
    <mergeCell ref="A21:G21"/>
    <mergeCell ref="B23:F23"/>
    <mergeCell ref="B35:F35"/>
    <mergeCell ref="A36:F36"/>
    <mergeCell ref="B22:D22"/>
    <mergeCell ref="E22:G22"/>
    <mergeCell ref="B25:D25"/>
    <mergeCell ref="A1:G1"/>
    <mergeCell ref="A2:G2"/>
    <mergeCell ref="B3:D3"/>
    <mergeCell ref="F3:G3"/>
    <mergeCell ref="B4:G4"/>
    <mergeCell ref="A5:G5"/>
    <mergeCell ref="B11:D11"/>
    <mergeCell ref="E11:G11"/>
    <mergeCell ref="B12:E12"/>
    <mergeCell ref="F12:G12"/>
    <mergeCell ref="A9:G9"/>
    <mergeCell ref="B10:D10"/>
    <mergeCell ref="E10:G10"/>
    <mergeCell ref="A6:B6"/>
    <mergeCell ref="C6:G6"/>
    <mergeCell ref="A7:B7"/>
    <mergeCell ref="C7:G7"/>
    <mergeCell ref="A8:C8"/>
    <mergeCell ref="E8:F8"/>
  </mergeCells>
  <pageMargins left="0.51181102362204722" right="0.51181102362204722" top="0.78740157480314965" bottom="0.78740157480314965" header="0.31496062992125984" footer="0.31496062992125984"/>
  <pageSetup paperSize="9" scale="58" orientation="portrait" r:id="rId1"/>
  <headerFooter>
    <oddHeader>&amp;L&amp;F</oddHeader>
    <oddFooter>&amp;L&amp;F&amp;C&amp;A&amp;R&amp;P de &amp;N</oddFooter>
  </headerFooter>
  <rowBreaks count="2" manualBreakCount="2">
    <brk id="70" max="16383" man="1"/>
    <brk id="137"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N11" sqref="N11"/>
    </sheetView>
  </sheetViews>
  <sheetFormatPr defaultRowHeight="15"/>
  <cols>
    <col min="1" max="1" width="39.28515625" customWidth="1"/>
    <col min="2" max="2" width="18.28515625" customWidth="1"/>
    <col min="3" max="3" width="15.5703125" customWidth="1"/>
    <col min="4" max="4" width="17.5703125" customWidth="1"/>
    <col min="5" max="6" width="15.140625" customWidth="1"/>
    <col min="7" max="7" width="17.42578125" customWidth="1"/>
  </cols>
  <sheetData>
    <row r="1" spans="1:7" ht="15.75">
      <c r="A1" s="589" t="s">
        <v>203</v>
      </c>
      <c r="B1" s="589"/>
      <c r="C1" s="589"/>
      <c r="D1" s="589"/>
      <c r="E1" s="589"/>
      <c r="F1" s="589"/>
      <c r="G1" s="589"/>
    </row>
    <row r="2" spans="1:7" ht="15.75">
      <c r="A2" s="590" t="s">
        <v>238</v>
      </c>
      <c r="B2" s="590"/>
      <c r="C2" s="590"/>
      <c r="D2" s="590"/>
      <c r="E2" s="590"/>
      <c r="F2" s="590"/>
      <c r="G2" s="590"/>
    </row>
    <row r="3" spans="1:7">
      <c r="A3" s="591" t="s">
        <v>51</v>
      </c>
      <c r="B3" s="592" t="s">
        <v>109</v>
      </c>
      <c r="C3" s="593" t="s">
        <v>110</v>
      </c>
      <c r="D3" s="593" t="s">
        <v>111</v>
      </c>
      <c r="E3" s="592" t="s">
        <v>112</v>
      </c>
      <c r="F3" s="594" t="s">
        <v>178</v>
      </c>
      <c r="G3" s="594" t="s">
        <v>113</v>
      </c>
    </row>
    <row r="4" spans="1:7">
      <c r="A4" s="591"/>
      <c r="B4" s="592"/>
      <c r="C4" s="593"/>
      <c r="D4" s="593"/>
      <c r="E4" s="592"/>
      <c r="F4" s="594"/>
      <c r="G4" s="594"/>
    </row>
    <row r="5" spans="1:7" ht="49.5" customHeight="1">
      <c r="A5" s="187" t="s">
        <v>195</v>
      </c>
      <c r="B5" s="175" t="s">
        <v>183</v>
      </c>
      <c r="C5" s="97" t="s">
        <v>30</v>
      </c>
      <c r="D5" s="98">
        <v>87.63</v>
      </c>
      <c r="E5" s="99">
        <v>12</v>
      </c>
      <c r="F5" s="100">
        <v>2</v>
      </c>
      <c r="G5" s="101">
        <f>(D5*F5)/12</f>
        <v>14.604999999999999</v>
      </c>
    </row>
    <row r="6" spans="1:7" ht="75">
      <c r="A6" s="187" t="s">
        <v>196</v>
      </c>
      <c r="B6" s="104" t="s">
        <v>183</v>
      </c>
      <c r="C6" s="97" t="s">
        <v>197</v>
      </c>
      <c r="D6" s="102">
        <v>76.17</v>
      </c>
      <c r="E6" s="97">
        <v>12</v>
      </c>
      <c r="F6" s="100">
        <v>3</v>
      </c>
      <c r="G6" s="101">
        <f t="shared" ref="G6:G11" si="0">(D6*F6)/12</f>
        <v>19.0425</v>
      </c>
    </row>
    <row r="7" spans="1:7" ht="60">
      <c r="A7" s="187" t="s">
        <v>198</v>
      </c>
      <c r="B7" s="104" t="s">
        <v>183</v>
      </c>
      <c r="C7" s="97" t="s">
        <v>30</v>
      </c>
      <c r="D7" s="102">
        <v>42.17</v>
      </c>
      <c r="E7" s="97">
        <v>12</v>
      </c>
      <c r="F7" s="100">
        <v>4</v>
      </c>
      <c r="G7" s="101">
        <f t="shared" si="0"/>
        <v>14.056666666666667</v>
      </c>
    </row>
    <row r="8" spans="1:7" ht="60">
      <c r="A8" s="187" t="s">
        <v>199</v>
      </c>
      <c r="B8" s="104" t="s">
        <v>183</v>
      </c>
      <c r="C8" s="97" t="s">
        <v>30</v>
      </c>
      <c r="D8" s="102">
        <v>34.880000000000003</v>
      </c>
      <c r="E8" s="97">
        <v>12</v>
      </c>
      <c r="F8" s="100">
        <v>6</v>
      </c>
      <c r="G8" s="101">
        <f t="shared" si="0"/>
        <v>17.440000000000001</v>
      </c>
    </row>
    <row r="9" spans="1:7" ht="45">
      <c r="A9" s="187" t="s">
        <v>200</v>
      </c>
      <c r="B9" s="104" t="s">
        <v>183</v>
      </c>
      <c r="C9" s="97" t="s">
        <v>30</v>
      </c>
      <c r="D9" s="102">
        <v>20.21</v>
      </c>
      <c r="E9" s="97">
        <v>12</v>
      </c>
      <c r="F9" s="100">
        <v>6</v>
      </c>
      <c r="G9" s="101">
        <f t="shared" si="0"/>
        <v>10.105</v>
      </c>
    </row>
    <row r="10" spans="1:7" ht="106.5" customHeight="1">
      <c r="A10" s="187" t="s">
        <v>201</v>
      </c>
      <c r="B10" s="104" t="s">
        <v>183</v>
      </c>
      <c r="C10" s="97" t="s">
        <v>30</v>
      </c>
      <c r="D10" s="102">
        <v>96.98</v>
      </c>
      <c r="E10" s="97">
        <v>12</v>
      </c>
      <c r="F10" s="100">
        <v>2</v>
      </c>
      <c r="G10" s="101">
        <f t="shared" si="0"/>
        <v>16.163333333333334</v>
      </c>
    </row>
    <row r="11" spans="1:7" ht="132.75" customHeight="1">
      <c r="A11" s="187" t="s">
        <v>202</v>
      </c>
      <c r="B11" s="104" t="s">
        <v>183</v>
      </c>
      <c r="C11" s="97" t="s">
        <v>30</v>
      </c>
      <c r="D11" s="102">
        <v>30.5</v>
      </c>
      <c r="E11" s="97">
        <v>12</v>
      </c>
      <c r="F11" s="100">
        <v>2</v>
      </c>
      <c r="G11" s="101">
        <f t="shared" si="0"/>
        <v>5.083333333333333</v>
      </c>
    </row>
    <row r="12" spans="1:7">
      <c r="A12" s="588" t="s">
        <v>181</v>
      </c>
      <c r="B12" s="588"/>
      <c r="C12" s="588"/>
      <c r="D12" s="588"/>
      <c r="E12" s="588"/>
      <c r="F12" s="588"/>
      <c r="G12" s="103">
        <f>SUM(G5:G11)</f>
        <v>96.495833333333323</v>
      </c>
    </row>
    <row r="13" spans="1:7">
      <c r="A13" s="587" t="s">
        <v>114</v>
      </c>
      <c r="B13" s="587"/>
      <c r="C13" s="587"/>
      <c r="D13" s="587"/>
      <c r="E13" s="587"/>
      <c r="F13" s="587"/>
      <c r="G13" s="587"/>
    </row>
    <row r="14" spans="1:7">
      <c r="A14" s="280"/>
      <c r="B14" s="280"/>
      <c r="C14" s="280"/>
      <c r="D14" s="280"/>
      <c r="E14" s="280"/>
      <c r="F14" s="280"/>
      <c r="G14" s="280"/>
    </row>
    <row r="15" spans="1:7" ht="15.75">
      <c r="A15" s="589" t="s">
        <v>204</v>
      </c>
      <c r="B15" s="589"/>
      <c r="C15" s="589"/>
      <c r="D15" s="589"/>
      <c r="E15" s="589"/>
      <c r="F15" s="589"/>
      <c r="G15" s="589"/>
    </row>
    <row r="16" spans="1:7" ht="15.75">
      <c r="A16" s="590" t="str">
        <f>A2</f>
        <v>Postos de Trabalho: Trabalhador da Manutenção de Edificações e Eletricista de Instalação</v>
      </c>
      <c r="B16" s="590"/>
      <c r="C16" s="590"/>
      <c r="D16" s="590"/>
      <c r="E16" s="590"/>
      <c r="F16" s="590"/>
      <c r="G16" s="590"/>
    </row>
    <row r="17" spans="1:7">
      <c r="A17" s="591" t="s">
        <v>51</v>
      </c>
      <c r="B17" s="592" t="s">
        <v>109</v>
      </c>
      <c r="C17" s="593" t="s">
        <v>110</v>
      </c>
      <c r="D17" s="593" t="s">
        <v>111</v>
      </c>
      <c r="E17" s="592" t="s">
        <v>112</v>
      </c>
      <c r="F17" s="594" t="s">
        <v>178</v>
      </c>
      <c r="G17" s="594" t="s">
        <v>113</v>
      </c>
    </row>
    <row r="18" spans="1:7">
      <c r="A18" s="591"/>
      <c r="B18" s="592"/>
      <c r="C18" s="593"/>
      <c r="D18" s="593"/>
      <c r="E18" s="592"/>
      <c r="F18" s="594"/>
      <c r="G18" s="594"/>
    </row>
    <row r="19" spans="1:7" ht="195">
      <c r="A19" s="187" t="s">
        <v>205</v>
      </c>
      <c r="B19" s="175" t="s">
        <v>183</v>
      </c>
      <c r="C19" s="97" t="s">
        <v>30</v>
      </c>
      <c r="D19" s="98">
        <v>164.29</v>
      </c>
      <c r="E19" s="99">
        <v>12</v>
      </c>
      <c r="F19" s="100">
        <v>1</v>
      </c>
      <c r="G19" s="101">
        <f>(D19*F19)/E19</f>
        <v>13.690833333333332</v>
      </c>
    </row>
    <row r="20" spans="1:7" ht="135">
      <c r="A20" s="187" t="s">
        <v>206</v>
      </c>
      <c r="B20" s="104" t="s">
        <v>183</v>
      </c>
      <c r="C20" s="97" t="s">
        <v>197</v>
      </c>
      <c r="D20" s="102">
        <v>436.3</v>
      </c>
      <c r="E20" s="97">
        <v>12</v>
      </c>
      <c r="F20" s="100">
        <v>1</v>
      </c>
      <c r="G20" s="101">
        <f t="shared" ref="G20:G28" si="1">(D20*F20)/E20</f>
        <v>36.358333333333334</v>
      </c>
    </row>
    <row r="21" spans="1:7" ht="195">
      <c r="A21" s="188" t="s">
        <v>207</v>
      </c>
      <c r="B21" s="104" t="s">
        <v>183</v>
      </c>
      <c r="C21" s="97" t="s">
        <v>197</v>
      </c>
      <c r="D21" s="102">
        <v>26.36</v>
      </c>
      <c r="E21" s="97">
        <v>12</v>
      </c>
      <c r="F21" s="100">
        <v>1</v>
      </c>
      <c r="G21" s="101">
        <f t="shared" si="1"/>
        <v>2.1966666666666668</v>
      </c>
    </row>
    <row r="22" spans="1:7" ht="105.75" customHeight="1">
      <c r="A22" s="187" t="s">
        <v>208</v>
      </c>
      <c r="B22" s="104" t="s">
        <v>183</v>
      </c>
      <c r="C22" s="97" t="s">
        <v>197</v>
      </c>
      <c r="D22" s="102">
        <v>270.93</v>
      </c>
      <c r="E22" s="97">
        <v>12</v>
      </c>
      <c r="F22" s="100">
        <v>1</v>
      </c>
      <c r="G22" s="101">
        <f t="shared" si="1"/>
        <v>22.577500000000001</v>
      </c>
    </row>
    <row r="23" spans="1:7" ht="90">
      <c r="A23" s="187" t="s">
        <v>209</v>
      </c>
      <c r="B23" s="104" t="s">
        <v>183</v>
      </c>
      <c r="C23" s="97" t="s">
        <v>197</v>
      </c>
      <c r="D23" s="102">
        <v>7.5</v>
      </c>
      <c r="E23" s="97">
        <v>12</v>
      </c>
      <c r="F23" s="100">
        <v>10</v>
      </c>
      <c r="G23" s="101">
        <f t="shared" si="1"/>
        <v>6.25</v>
      </c>
    </row>
    <row r="24" spans="1:7" ht="90">
      <c r="A24" s="187" t="s">
        <v>210</v>
      </c>
      <c r="B24" s="104" t="s">
        <v>183</v>
      </c>
      <c r="C24" s="97" t="s">
        <v>197</v>
      </c>
      <c r="D24" s="102">
        <v>6.6</v>
      </c>
      <c r="E24" s="97">
        <v>12</v>
      </c>
      <c r="F24" s="100">
        <v>8</v>
      </c>
      <c r="G24" s="101">
        <f t="shared" si="1"/>
        <v>4.3999999999999995</v>
      </c>
    </row>
    <row r="25" spans="1:7" ht="150">
      <c r="A25" s="187" t="s">
        <v>211</v>
      </c>
      <c r="B25" s="104" t="s">
        <v>183</v>
      </c>
      <c r="C25" s="97" t="s">
        <v>30</v>
      </c>
      <c r="D25" s="102">
        <v>73.52</v>
      </c>
      <c r="E25" s="97">
        <v>12</v>
      </c>
      <c r="F25" s="100">
        <v>1</v>
      </c>
      <c r="G25" s="101">
        <f t="shared" si="1"/>
        <v>6.126666666666666</v>
      </c>
    </row>
    <row r="26" spans="1:7" ht="135">
      <c r="A26" s="187" t="s">
        <v>212</v>
      </c>
      <c r="B26" s="104" t="s">
        <v>183</v>
      </c>
      <c r="C26" s="97" t="s">
        <v>30</v>
      </c>
      <c r="D26" s="102">
        <v>6.07</v>
      </c>
      <c r="E26" s="97">
        <v>12</v>
      </c>
      <c r="F26" s="100">
        <v>4</v>
      </c>
      <c r="G26" s="101">
        <f t="shared" si="1"/>
        <v>2.0233333333333334</v>
      </c>
    </row>
    <row r="27" spans="1:7" ht="74.25" customHeight="1">
      <c r="A27" s="187" t="s">
        <v>213</v>
      </c>
      <c r="B27" s="104" t="s">
        <v>183</v>
      </c>
      <c r="C27" s="97" t="s">
        <v>30</v>
      </c>
      <c r="D27" s="102">
        <v>29.44</v>
      </c>
      <c r="E27" s="97">
        <v>12</v>
      </c>
      <c r="F27" s="100">
        <v>6</v>
      </c>
      <c r="G27" s="101">
        <f t="shared" si="1"/>
        <v>14.72</v>
      </c>
    </row>
    <row r="28" spans="1:7" ht="74.25" customHeight="1">
      <c r="A28" s="187" t="s">
        <v>214</v>
      </c>
      <c r="B28" s="104" t="s">
        <v>183</v>
      </c>
      <c r="C28" s="97" t="s">
        <v>30</v>
      </c>
      <c r="D28" s="102">
        <v>63.87</v>
      </c>
      <c r="E28" s="97">
        <v>12</v>
      </c>
      <c r="F28" s="100">
        <v>12</v>
      </c>
      <c r="G28" s="101">
        <f t="shared" si="1"/>
        <v>63.87</v>
      </c>
    </row>
    <row r="29" spans="1:7">
      <c r="A29" s="588" t="s">
        <v>181</v>
      </c>
      <c r="B29" s="588"/>
      <c r="C29" s="588"/>
      <c r="D29" s="588"/>
      <c r="E29" s="588"/>
      <c r="F29" s="588"/>
      <c r="G29" s="103">
        <f>SUM(G19:G28)</f>
        <v>172.21333333333334</v>
      </c>
    </row>
    <row r="30" spans="1:7">
      <c r="A30" s="587" t="s">
        <v>114</v>
      </c>
      <c r="B30" s="587"/>
      <c r="C30" s="587"/>
      <c r="D30" s="587"/>
      <c r="E30" s="587"/>
      <c r="F30" s="587"/>
      <c r="G30" s="587"/>
    </row>
  </sheetData>
  <mergeCells count="22">
    <mergeCell ref="A29:F29"/>
    <mergeCell ref="A30:G30"/>
    <mergeCell ref="A15:G15"/>
    <mergeCell ref="A16:G16"/>
    <mergeCell ref="A17:A18"/>
    <mergeCell ref="B17:B18"/>
    <mergeCell ref="C17:C18"/>
    <mergeCell ref="D17:D18"/>
    <mergeCell ref="E17:E18"/>
    <mergeCell ref="F17:F18"/>
    <mergeCell ref="G17:G18"/>
    <mergeCell ref="A13:G13"/>
    <mergeCell ref="A12:F12"/>
    <mergeCell ref="A1:G1"/>
    <mergeCell ref="A2:G2"/>
    <mergeCell ref="A3:A4"/>
    <mergeCell ref="B3:B4"/>
    <mergeCell ref="C3:C4"/>
    <mergeCell ref="D3:D4"/>
    <mergeCell ref="E3:E4"/>
    <mergeCell ref="F3:F4"/>
    <mergeCell ref="G3:G4"/>
  </mergeCells>
  <pageMargins left="0.51181102362204722" right="0.51181102362204722" top="0.78740157480314965" bottom="0.78740157480314965" header="0.31496062992125984" footer="0.31496062992125984"/>
  <pageSetup paperSize="9" scale="66" orientation="portrait" horizontalDpi="300" verticalDpi="300" r:id="rId1"/>
  <headerFooter>
    <oddHeader>&amp;L&amp;F</oddHeader>
    <oddFooter>&amp;L&amp;F&amp;C&amp;A&amp;R&amp;P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46"/>
  <sheetViews>
    <sheetView tabSelected="1" zoomScaleNormal="100" workbookViewId="0">
      <selection activeCell="I20" sqref="I20:I21"/>
    </sheetView>
  </sheetViews>
  <sheetFormatPr defaultRowHeight="12.75"/>
  <cols>
    <col min="1" max="1" width="13.5703125" style="281" customWidth="1"/>
    <col min="2" max="2" width="13.85546875" style="281" customWidth="1"/>
    <col min="3" max="3" width="23" style="281" customWidth="1"/>
    <col min="4" max="4" width="9.140625" style="281"/>
    <col min="5" max="5" width="12.42578125" style="281" customWidth="1"/>
    <col min="6" max="6" width="9.140625" style="281"/>
    <col min="7" max="7" width="10.42578125" style="281" customWidth="1"/>
    <col min="8" max="8" width="9.140625" style="281"/>
    <col min="9" max="9" width="25.28515625" style="281" customWidth="1"/>
    <col min="10" max="263" width="9.140625" style="281"/>
    <col min="264" max="264" width="12" style="281" customWidth="1"/>
    <col min="265" max="519" width="9.140625" style="281"/>
    <col min="520" max="520" width="12" style="281" customWidth="1"/>
    <col min="521" max="775" width="9.140625" style="281"/>
    <col min="776" max="776" width="12" style="281" customWidth="1"/>
    <col min="777" max="1031" width="9.140625" style="281"/>
    <col min="1032" max="1032" width="12" style="281" customWidth="1"/>
    <col min="1033" max="1287" width="9.140625" style="281"/>
    <col min="1288" max="1288" width="12" style="281" customWidth="1"/>
    <col min="1289" max="1543" width="9.140625" style="281"/>
    <col min="1544" max="1544" width="12" style="281" customWidth="1"/>
    <col min="1545" max="1799" width="9.140625" style="281"/>
    <col min="1800" max="1800" width="12" style="281" customWidth="1"/>
    <col min="1801" max="2055" width="9.140625" style="281"/>
    <col min="2056" max="2056" width="12" style="281" customWidth="1"/>
    <col min="2057" max="2311" width="9.140625" style="281"/>
    <col min="2312" max="2312" width="12" style="281" customWidth="1"/>
    <col min="2313" max="2567" width="9.140625" style="281"/>
    <col min="2568" max="2568" width="12" style="281" customWidth="1"/>
    <col min="2569" max="2823" width="9.140625" style="281"/>
    <col min="2824" max="2824" width="12" style="281" customWidth="1"/>
    <col min="2825" max="3079" width="9.140625" style="281"/>
    <col min="3080" max="3080" width="12" style="281" customWidth="1"/>
    <col min="3081" max="3335" width="9.140625" style="281"/>
    <col min="3336" max="3336" width="12" style="281" customWidth="1"/>
    <col min="3337" max="3591" width="9.140625" style="281"/>
    <col min="3592" max="3592" width="12" style="281" customWidth="1"/>
    <col min="3593" max="3847" width="9.140625" style="281"/>
    <col min="3848" max="3848" width="12" style="281" customWidth="1"/>
    <col min="3849" max="4103" width="9.140625" style="281"/>
    <col min="4104" max="4104" width="12" style="281" customWidth="1"/>
    <col min="4105" max="4359" width="9.140625" style="281"/>
    <col min="4360" max="4360" width="12" style="281" customWidth="1"/>
    <col min="4361" max="4615" width="9.140625" style="281"/>
    <col min="4616" max="4616" width="12" style="281" customWidth="1"/>
    <col min="4617" max="4871" width="9.140625" style="281"/>
    <col min="4872" max="4872" width="12" style="281" customWidth="1"/>
    <col min="4873" max="5127" width="9.140625" style="281"/>
    <col min="5128" max="5128" width="12" style="281" customWidth="1"/>
    <col min="5129" max="5383" width="9.140625" style="281"/>
    <col min="5384" max="5384" width="12" style="281" customWidth="1"/>
    <col min="5385" max="5639" width="9.140625" style="281"/>
    <col min="5640" max="5640" width="12" style="281" customWidth="1"/>
    <col min="5641" max="5895" width="9.140625" style="281"/>
    <col min="5896" max="5896" width="12" style="281" customWidth="1"/>
    <col min="5897" max="6151" width="9.140625" style="281"/>
    <col min="6152" max="6152" width="12" style="281" customWidth="1"/>
    <col min="6153" max="6407" width="9.140625" style="281"/>
    <col min="6408" max="6408" width="12" style="281" customWidth="1"/>
    <col min="6409" max="6663" width="9.140625" style="281"/>
    <col min="6664" max="6664" width="12" style="281" customWidth="1"/>
    <col min="6665" max="6919" width="9.140625" style="281"/>
    <col min="6920" max="6920" width="12" style="281" customWidth="1"/>
    <col min="6921" max="7175" width="9.140625" style="281"/>
    <col min="7176" max="7176" width="12" style="281" customWidth="1"/>
    <col min="7177" max="7431" width="9.140625" style="281"/>
    <col min="7432" max="7432" width="12" style="281" customWidth="1"/>
    <col min="7433" max="7687" width="9.140625" style="281"/>
    <col min="7688" max="7688" width="12" style="281" customWidth="1"/>
    <col min="7689" max="7943" width="9.140625" style="281"/>
    <col min="7944" max="7944" width="12" style="281" customWidth="1"/>
    <col min="7945" max="8199" width="9.140625" style="281"/>
    <col min="8200" max="8200" width="12" style="281" customWidth="1"/>
    <col min="8201" max="8455" width="9.140625" style="281"/>
    <col min="8456" max="8456" width="12" style="281" customWidth="1"/>
    <col min="8457" max="8711" width="9.140625" style="281"/>
    <col min="8712" max="8712" width="12" style="281" customWidth="1"/>
    <col min="8713" max="8967" width="9.140625" style="281"/>
    <col min="8968" max="8968" width="12" style="281" customWidth="1"/>
    <col min="8969" max="9223" width="9.140625" style="281"/>
    <col min="9224" max="9224" width="12" style="281" customWidth="1"/>
    <col min="9225" max="9479" width="9.140625" style="281"/>
    <col min="9480" max="9480" width="12" style="281" customWidth="1"/>
    <col min="9481" max="9735" width="9.140625" style="281"/>
    <col min="9736" max="9736" width="12" style="281" customWidth="1"/>
    <col min="9737" max="9991" width="9.140625" style="281"/>
    <col min="9992" max="9992" width="12" style="281" customWidth="1"/>
    <col min="9993" max="10247" width="9.140625" style="281"/>
    <col min="10248" max="10248" width="12" style="281" customWidth="1"/>
    <col min="10249" max="10503" width="9.140625" style="281"/>
    <col min="10504" max="10504" width="12" style="281" customWidth="1"/>
    <col min="10505" max="10759" width="9.140625" style="281"/>
    <col min="10760" max="10760" width="12" style="281" customWidth="1"/>
    <col min="10761" max="11015" width="9.140625" style="281"/>
    <col min="11016" max="11016" width="12" style="281" customWidth="1"/>
    <col min="11017" max="11271" width="9.140625" style="281"/>
    <col min="11272" max="11272" width="12" style="281" customWidth="1"/>
    <col min="11273" max="11527" width="9.140625" style="281"/>
    <col min="11528" max="11528" width="12" style="281" customWidth="1"/>
    <col min="11529" max="11783" width="9.140625" style="281"/>
    <col min="11784" max="11784" width="12" style="281" customWidth="1"/>
    <col min="11785" max="12039" width="9.140625" style="281"/>
    <col min="12040" max="12040" width="12" style="281" customWidth="1"/>
    <col min="12041" max="12295" width="9.140625" style="281"/>
    <col min="12296" max="12296" width="12" style="281" customWidth="1"/>
    <col min="12297" max="12551" width="9.140625" style="281"/>
    <col min="12552" max="12552" width="12" style="281" customWidth="1"/>
    <col min="12553" max="12807" width="9.140625" style="281"/>
    <col min="12808" max="12808" width="12" style="281" customWidth="1"/>
    <col min="12809" max="13063" width="9.140625" style="281"/>
    <col min="13064" max="13064" width="12" style="281" customWidth="1"/>
    <col min="13065" max="13319" width="9.140625" style="281"/>
    <col min="13320" max="13320" width="12" style="281" customWidth="1"/>
    <col min="13321" max="13575" width="9.140625" style="281"/>
    <col min="13576" max="13576" width="12" style="281" customWidth="1"/>
    <col min="13577" max="13831" width="9.140625" style="281"/>
    <col min="13832" max="13832" width="12" style="281" customWidth="1"/>
    <col min="13833" max="14087" width="9.140625" style="281"/>
    <col min="14088" max="14088" width="12" style="281" customWidth="1"/>
    <col min="14089" max="14343" width="9.140625" style="281"/>
    <col min="14344" max="14344" width="12" style="281" customWidth="1"/>
    <col min="14345" max="14599" width="9.140625" style="281"/>
    <col min="14600" max="14600" width="12" style="281" customWidth="1"/>
    <col min="14601" max="14855" width="9.140625" style="281"/>
    <col min="14856" max="14856" width="12" style="281" customWidth="1"/>
    <col min="14857" max="15111" width="9.140625" style="281"/>
    <col min="15112" max="15112" width="12" style="281" customWidth="1"/>
    <col min="15113" max="15367" width="9.140625" style="281"/>
    <col min="15368" max="15368" width="12" style="281" customWidth="1"/>
    <col min="15369" max="15623" width="9.140625" style="281"/>
    <col min="15624" max="15624" width="12" style="281" customWidth="1"/>
    <col min="15625" max="15879" width="9.140625" style="281"/>
    <col min="15880" max="15880" width="12" style="281" customWidth="1"/>
    <col min="15881" max="16135" width="9.140625" style="281"/>
    <col min="16136" max="16136" width="12" style="281" customWidth="1"/>
    <col min="16137" max="16384" width="9.140625" style="281"/>
  </cols>
  <sheetData>
    <row r="1" spans="1:9">
      <c r="A1" s="613" t="s">
        <v>53</v>
      </c>
      <c r="B1" s="613"/>
      <c r="C1" s="613"/>
      <c r="D1" s="613"/>
      <c r="E1" s="613"/>
      <c r="F1" s="613"/>
      <c r="G1" s="613"/>
      <c r="H1" s="613"/>
      <c r="I1" s="613"/>
    </row>
    <row r="2" spans="1:9">
      <c r="A2" s="613" t="s">
        <v>148</v>
      </c>
      <c r="B2" s="613"/>
      <c r="C2" s="613"/>
      <c r="D2" s="613"/>
      <c r="E2" s="613"/>
      <c r="F2" s="613"/>
      <c r="G2" s="613"/>
      <c r="H2" s="613"/>
      <c r="I2" s="613"/>
    </row>
    <row r="3" spans="1:9">
      <c r="A3" s="168"/>
      <c r="B3" s="168"/>
      <c r="C3" s="168"/>
      <c r="D3" s="168"/>
      <c r="E3" s="168"/>
      <c r="F3" s="168"/>
      <c r="G3" s="168"/>
      <c r="H3" s="168"/>
      <c r="I3" s="168"/>
    </row>
    <row r="4" spans="1:9">
      <c r="A4" s="168"/>
      <c r="B4" s="168"/>
      <c r="C4" s="168"/>
      <c r="D4" s="168"/>
      <c r="E4" s="168"/>
      <c r="F4" s="168"/>
      <c r="G4" s="168"/>
      <c r="H4" s="168"/>
      <c r="I4" s="168"/>
    </row>
    <row r="5" spans="1:9" ht="44.25" customHeight="1">
      <c r="A5" s="614" t="s">
        <v>149</v>
      </c>
      <c r="B5" s="614"/>
      <c r="C5" s="614"/>
      <c r="D5" s="614" t="s">
        <v>174</v>
      </c>
      <c r="E5" s="614"/>
      <c r="F5" s="614" t="s">
        <v>150</v>
      </c>
      <c r="G5" s="614"/>
      <c r="H5" s="614" t="s">
        <v>226</v>
      </c>
      <c r="I5" s="614"/>
    </row>
    <row r="6" spans="1:9" ht="42.75" customHeight="1">
      <c r="A6" s="169" t="s">
        <v>151</v>
      </c>
      <c r="B6" s="600" t="str">
        <f>'MANUTENÇÃO DE EDIFICAÇÕES - 44h'!A16</f>
        <v>Apoio Administrativo - Trabalhador da Manutenção de Edificações - 44hs semanais - ALEGRETE</v>
      </c>
      <c r="C6" s="601"/>
      <c r="D6" s="595">
        <f>'MANUTENÇÃO DE EDIFICAÇÕES - 44h'!G149</f>
        <v>4791.6499999999996</v>
      </c>
      <c r="E6" s="596"/>
      <c r="F6" s="597">
        <f>'MANUTENÇÃO DE EDIFICAÇÕES - 44h'!F16</f>
        <v>3</v>
      </c>
      <c r="G6" s="598"/>
      <c r="H6" s="595">
        <f>D6*F6</f>
        <v>14374.949999999999</v>
      </c>
      <c r="I6" s="596"/>
    </row>
    <row r="7" spans="1:9" ht="43.5" customHeight="1">
      <c r="A7" s="169" t="s">
        <v>152</v>
      </c>
      <c r="B7" s="600" t="str">
        <f>'ELETRICISTA DE INSTALAÇÃO 44h'!A16</f>
        <v>Apoio Administrativo - Eletricista de Instalação - 44hs semanais - ALEGRETE</v>
      </c>
      <c r="C7" s="601"/>
      <c r="D7" s="595">
        <f>'ELETRICISTA DE INSTALAÇÃO 44h'!G148</f>
        <v>4791.6499999999996</v>
      </c>
      <c r="E7" s="596"/>
      <c r="F7" s="597">
        <f>'ELETRICISTA DE INSTALAÇÃO 44h'!F16</f>
        <v>1</v>
      </c>
      <c r="G7" s="598"/>
      <c r="H7" s="595">
        <f>D7*F7</f>
        <v>4791.6499999999996</v>
      </c>
      <c r="I7" s="596"/>
    </row>
    <row r="8" spans="1:9">
      <c r="A8" s="615" t="s">
        <v>182</v>
      </c>
      <c r="B8" s="615"/>
      <c r="C8" s="615"/>
      <c r="D8" s="615"/>
      <c r="E8" s="615"/>
      <c r="F8" s="615"/>
      <c r="G8" s="615"/>
      <c r="H8" s="616">
        <f>SUM(H6:H7)</f>
        <v>19166.599999999999</v>
      </c>
      <c r="I8" s="616"/>
    </row>
    <row r="9" spans="1:9">
      <c r="A9" s="602"/>
      <c r="B9" s="602"/>
      <c r="C9" s="602"/>
      <c r="D9" s="602"/>
      <c r="E9" s="602"/>
      <c r="F9" s="602"/>
      <c r="G9" s="602"/>
      <c r="H9" s="602"/>
      <c r="I9" s="603"/>
    </row>
    <row r="10" spans="1:9" ht="19.5" customHeight="1">
      <c r="A10" s="617" t="s">
        <v>158</v>
      </c>
      <c r="B10" s="617"/>
      <c r="C10" s="617"/>
      <c r="D10" s="617"/>
      <c r="E10" s="617"/>
      <c r="F10" s="617"/>
      <c r="G10" s="617"/>
      <c r="H10" s="617"/>
      <c r="I10" s="617"/>
    </row>
    <row r="11" spans="1:9" ht="19.5" customHeight="1">
      <c r="A11" s="615" t="s">
        <v>94</v>
      </c>
      <c r="B11" s="615"/>
      <c r="C11" s="615"/>
      <c r="D11" s="615"/>
      <c r="E11" s="615"/>
      <c r="F11" s="615"/>
      <c r="G11" s="615"/>
      <c r="H11" s="615"/>
      <c r="I11" s="197" t="s">
        <v>18</v>
      </c>
    </row>
    <row r="12" spans="1:9" ht="29.25" customHeight="1">
      <c r="A12" s="599" t="s">
        <v>8</v>
      </c>
      <c r="B12" s="604" t="s">
        <v>159</v>
      </c>
      <c r="C12" s="604"/>
      <c r="D12" s="605" t="str">
        <f>B6</f>
        <v>Apoio Administrativo - Trabalhador da Manutenção de Edificações - 44hs semanais - ALEGRETE</v>
      </c>
      <c r="E12" s="605"/>
      <c r="F12" s="605"/>
      <c r="G12" s="605"/>
      <c r="H12" s="605"/>
      <c r="I12" s="170">
        <f>H6</f>
        <v>14374.949999999999</v>
      </c>
    </row>
    <row r="13" spans="1:9" ht="31.5" customHeight="1">
      <c r="A13" s="599"/>
      <c r="B13" s="604"/>
      <c r="C13" s="604"/>
      <c r="D13" s="605" t="str">
        <f>B7</f>
        <v>Apoio Administrativo - Eletricista de Instalação - 44hs semanais - ALEGRETE</v>
      </c>
      <c r="E13" s="605"/>
      <c r="F13" s="605"/>
      <c r="G13" s="605"/>
      <c r="H13" s="605"/>
      <c r="I13" s="170">
        <f>H7</f>
        <v>4791.6499999999996</v>
      </c>
    </row>
    <row r="14" spans="1:9" ht="20.25" customHeight="1">
      <c r="A14" s="196" t="s">
        <v>10</v>
      </c>
      <c r="B14" s="615" t="s">
        <v>160</v>
      </c>
      <c r="C14" s="615"/>
      <c r="D14" s="615"/>
      <c r="E14" s="615"/>
      <c r="F14" s="615"/>
      <c r="G14" s="615"/>
      <c r="H14" s="615"/>
      <c r="I14" s="171">
        <f>SUM(I12:I13)</f>
        <v>19166.599999999999</v>
      </c>
    </row>
    <row r="15" spans="1:9" ht="20.25" customHeight="1">
      <c r="A15" s="196" t="s">
        <v>12</v>
      </c>
      <c r="B15" s="599" t="s">
        <v>161</v>
      </c>
      <c r="C15" s="599"/>
      <c r="D15" s="599"/>
      <c r="E15" s="599"/>
      <c r="F15" s="599"/>
      <c r="G15" s="599"/>
      <c r="H15" s="599"/>
      <c r="I15" s="172">
        <f>'MANUTENÇÃO DE EDIFICAÇÕES - 44h'!G13</f>
        <v>12</v>
      </c>
    </row>
    <row r="16" spans="1:9" ht="32.25" customHeight="1">
      <c r="A16" s="619" t="s">
        <v>13</v>
      </c>
      <c r="B16" s="618" t="s">
        <v>227</v>
      </c>
      <c r="C16" s="618"/>
      <c r="D16" s="621" t="str">
        <f>D12</f>
        <v>Apoio Administrativo - Trabalhador da Manutenção de Edificações - 44hs semanais - ALEGRETE</v>
      </c>
      <c r="E16" s="622"/>
      <c r="F16" s="622"/>
      <c r="G16" s="622"/>
      <c r="H16" s="623"/>
      <c r="I16" s="283">
        <f>D6</f>
        <v>4791.6499999999996</v>
      </c>
    </row>
    <row r="17" spans="1:9" ht="30.75" customHeight="1">
      <c r="A17" s="620"/>
      <c r="B17" s="618"/>
      <c r="C17" s="618"/>
      <c r="D17" s="621" t="str">
        <f>D13</f>
        <v>Apoio Administrativo - Eletricista de Instalação - 44hs semanais - ALEGRETE</v>
      </c>
      <c r="E17" s="622"/>
      <c r="F17" s="622"/>
      <c r="G17" s="622"/>
      <c r="H17" s="623"/>
      <c r="I17" s="283">
        <f>D7</f>
        <v>4791.6499999999996</v>
      </c>
    </row>
    <row r="18" spans="1:9" ht="30.75" customHeight="1">
      <c r="A18" s="637" t="s">
        <v>20</v>
      </c>
      <c r="B18" s="625" t="s">
        <v>228</v>
      </c>
      <c r="C18" s="626"/>
      <c r="D18" s="629" t="str">
        <f>D16</f>
        <v>Apoio Administrativo - Trabalhador da Manutenção de Edificações - 44hs semanais - ALEGRETE</v>
      </c>
      <c r="E18" s="630"/>
      <c r="F18" s="630"/>
      <c r="G18" s="630"/>
      <c r="H18" s="631"/>
      <c r="I18" s="285">
        <f>F6*I15</f>
        <v>36</v>
      </c>
    </row>
    <row r="19" spans="1:9" ht="30.75" customHeight="1">
      <c r="A19" s="638"/>
      <c r="B19" s="627"/>
      <c r="C19" s="628"/>
      <c r="D19" s="629" t="str">
        <f>D17</f>
        <v>Apoio Administrativo - Eletricista de Instalação - 44hs semanais - ALEGRETE</v>
      </c>
      <c r="E19" s="630"/>
      <c r="F19" s="630"/>
      <c r="G19" s="630"/>
      <c r="H19" s="631"/>
      <c r="I19" s="285">
        <f>F7*I15</f>
        <v>12</v>
      </c>
    </row>
    <row r="20" spans="1:9" ht="30.75" customHeight="1">
      <c r="A20" s="635" t="s">
        <v>21</v>
      </c>
      <c r="B20" s="636" t="s">
        <v>229</v>
      </c>
      <c r="C20" s="636"/>
      <c r="D20" s="632" t="str">
        <f>D16</f>
        <v>Apoio Administrativo - Trabalhador da Manutenção de Edificações - 44hs semanais - ALEGRETE</v>
      </c>
      <c r="E20" s="633"/>
      <c r="F20" s="633"/>
      <c r="G20" s="633"/>
      <c r="H20" s="634"/>
      <c r="I20" s="640">
        <f>I16*I18</f>
        <v>172499.4</v>
      </c>
    </row>
    <row r="21" spans="1:9" ht="29.25" customHeight="1">
      <c r="A21" s="635"/>
      <c r="B21" s="636"/>
      <c r="C21" s="636"/>
      <c r="D21" s="632" t="str">
        <f>D17</f>
        <v>Apoio Administrativo - Eletricista de Instalação - 44hs semanais - ALEGRETE</v>
      </c>
      <c r="E21" s="633"/>
      <c r="F21" s="633"/>
      <c r="G21" s="633"/>
      <c r="H21" s="634"/>
      <c r="I21" s="640">
        <f>I17*I19</f>
        <v>57499.799999999996</v>
      </c>
    </row>
    <row r="22" spans="1:9" ht="22.5" customHeight="1">
      <c r="A22" s="284" t="s">
        <v>22</v>
      </c>
      <c r="B22" s="639" t="s">
        <v>230</v>
      </c>
      <c r="C22" s="639"/>
      <c r="D22" s="639"/>
      <c r="E22" s="639"/>
      <c r="F22" s="639"/>
      <c r="G22" s="639"/>
      <c r="H22" s="639"/>
      <c r="I22" s="286">
        <f>SUM(I20:I21)</f>
        <v>229999.19999999998</v>
      </c>
    </row>
    <row r="23" spans="1:9">
      <c r="A23" s="624"/>
      <c r="B23" s="624"/>
      <c r="C23" s="624"/>
      <c r="D23" s="624"/>
      <c r="E23" s="624"/>
      <c r="F23" s="624"/>
      <c r="G23" s="624"/>
      <c r="H23" s="624"/>
      <c r="I23" s="624"/>
    </row>
    <row r="24" spans="1:9">
      <c r="A24" s="612" t="s">
        <v>54</v>
      </c>
      <c r="B24" s="612"/>
      <c r="C24" s="612"/>
      <c r="D24" s="612"/>
      <c r="E24" s="612"/>
      <c r="F24" s="612"/>
      <c r="G24" s="612"/>
      <c r="H24" s="612"/>
      <c r="I24" s="612"/>
    </row>
    <row r="25" spans="1:9">
      <c r="A25" s="173"/>
      <c r="B25" s="173"/>
      <c r="C25" s="173"/>
      <c r="D25" s="173"/>
      <c r="E25" s="173"/>
      <c r="F25" s="173"/>
      <c r="G25" s="173"/>
      <c r="H25" s="173"/>
      <c r="I25" s="173"/>
    </row>
    <row r="26" spans="1:9">
      <c r="A26" s="609" t="s">
        <v>162</v>
      </c>
      <c r="B26" s="609"/>
      <c r="C26" s="609"/>
      <c r="D26" s="609"/>
      <c r="E26" s="609"/>
      <c r="F26" s="609"/>
      <c r="G26" s="609"/>
      <c r="H26" s="609"/>
      <c r="I26" s="609"/>
    </row>
    <row r="27" spans="1:9">
      <c r="A27" s="173"/>
      <c r="B27" s="173"/>
      <c r="C27" s="173"/>
      <c r="D27" s="173"/>
      <c r="E27" s="173"/>
      <c r="F27" s="173"/>
      <c r="G27" s="173"/>
      <c r="H27" s="173"/>
      <c r="I27" s="173"/>
    </row>
    <row r="28" spans="1:9" ht="32.25" customHeight="1">
      <c r="A28" s="607" t="s">
        <v>55</v>
      </c>
      <c r="B28" s="607"/>
      <c r="C28" s="607"/>
      <c r="D28" s="607"/>
      <c r="E28" s="607"/>
      <c r="F28" s="607"/>
      <c r="G28" s="607"/>
      <c r="H28" s="607"/>
      <c r="I28" s="607"/>
    </row>
    <row r="29" spans="1:9">
      <c r="A29" s="173"/>
      <c r="B29" s="173"/>
      <c r="C29" s="173"/>
      <c r="D29" s="173"/>
      <c r="E29" s="173"/>
      <c r="F29" s="173"/>
      <c r="G29" s="173"/>
      <c r="H29" s="173"/>
      <c r="I29" s="173"/>
    </row>
    <row r="30" spans="1:9" ht="17.25" customHeight="1">
      <c r="A30" s="608" t="s">
        <v>56</v>
      </c>
      <c r="B30" s="608"/>
      <c r="C30" s="608"/>
      <c r="D30" s="608"/>
      <c r="E30" s="608"/>
      <c r="F30" s="608"/>
      <c r="G30" s="608"/>
      <c r="H30" s="608"/>
      <c r="I30" s="608"/>
    </row>
    <row r="31" spans="1:9">
      <c r="A31" s="173"/>
      <c r="B31" s="173"/>
      <c r="C31" s="173"/>
      <c r="D31" s="173"/>
      <c r="E31" s="173"/>
      <c r="F31" s="173"/>
      <c r="G31" s="173"/>
      <c r="H31" s="173"/>
      <c r="I31" s="173"/>
    </row>
    <row r="32" spans="1:9" ht="27.75" customHeight="1">
      <c r="A32" s="608" t="s">
        <v>57</v>
      </c>
      <c r="B32" s="608"/>
      <c r="C32" s="608"/>
      <c r="D32" s="608"/>
      <c r="E32" s="608"/>
      <c r="F32" s="608"/>
      <c r="G32" s="608"/>
      <c r="H32" s="608"/>
      <c r="I32" s="608"/>
    </row>
    <row r="33" spans="1:9">
      <c r="A33" s="173"/>
      <c r="B33" s="173"/>
      <c r="C33" s="173"/>
      <c r="D33" s="173"/>
      <c r="E33" s="173"/>
      <c r="F33" s="173"/>
      <c r="G33" s="173"/>
      <c r="H33" s="173"/>
      <c r="I33" s="173"/>
    </row>
    <row r="34" spans="1:9" ht="16.5" customHeight="1">
      <c r="A34" s="609" t="s">
        <v>58</v>
      </c>
      <c r="B34" s="609"/>
      <c r="C34" s="609"/>
      <c r="D34" s="609"/>
      <c r="E34" s="609"/>
      <c r="F34" s="609"/>
      <c r="G34" s="609"/>
      <c r="H34" s="609"/>
      <c r="I34" s="609"/>
    </row>
    <row r="35" spans="1:9">
      <c r="A35" s="173"/>
      <c r="B35" s="173"/>
      <c r="C35" s="173"/>
      <c r="D35" s="173"/>
      <c r="E35" s="173"/>
      <c r="F35" s="173"/>
      <c r="G35" s="173"/>
      <c r="H35" s="173"/>
      <c r="I35" s="173"/>
    </row>
    <row r="36" spans="1:9">
      <c r="A36" s="173" t="s">
        <v>59</v>
      </c>
      <c r="B36" s="173"/>
      <c r="C36" s="173"/>
      <c r="D36" s="173"/>
      <c r="E36" s="173"/>
      <c r="F36" s="173"/>
      <c r="G36" s="173"/>
      <c r="H36" s="173"/>
      <c r="I36" s="173"/>
    </row>
    <row r="37" spans="1:9">
      <c r="A37" s="173"/>
      <c r="B37" s="173"/>
      <c r="C37" s="173"/>
      <c r="D37" s="173"/>
      <c r="E37" s="173"/>
      <c r="F37" s="173"/>
      <c r="G37" s="173"/>
      <c r="H37" s="173"/>
      <c r="I37" s="173"/>
    </row>
    <row r="38" spans="1:9">
      <c r="A38" s="610" t="s">
        <v>163</v>
      </c>
      <c r="B38" s="610"/>
      <c r="C38" s="611"/>
      <c r="D38" s="611"/>
      <c r="E38" s="611"/>
      <c r="F38" s="611"/>
      <c r="G38" s="611"/>
      <c r="H38" s="611"/>
      <c r="I38" s="611"/>
    </row>
    <row r="39" spans="1:9">
      <c r="A39" s="282"/>
      <c r="B39" s="282"/>
      <c r="C39" s="282"/>
      <c r="D39" s="282"/>
      <c r="E39" s="282"/>
      <c r="F39" s="282"/>
    </row>
    <row r="41" spans="1:9">
      <c r="A41" s="606" t="s">
        <v>60</v>
      </c>
      <c r="B41" s="606"/>
      <c r="C41" s="606"/>
      <c r="D41" s="606"/>
      <c r="E41" s="606"/>
      <c r="F41" s="606"/>
    </row>
    <row r="42" spans="1:9">
      <c r="A42" s="606"/>
      <c r="B42" s="606"/>
      <c r="C42" s="606"/>
      <c r="D42" s="606"/>
      <c r="E42" s="606"/>
      <c r="F42" s="606"/>
    </row>
    <row r="43" spans="1:9">
      <c r="A43" s="606"/>
      <c r="B43" s="606"/>
      <c r="C43" s="606"/>
      <c r="D43" s="606"/>
      <c r="E43" s="606"/>
      <c r="F43" s="606"/>
    </row>
    <row r="44" spans="1:9">
      <c r="A44" s="606"/>
      <c r="B44" s="606"/>
      <c r="C44" s="606"/>
      <c r="D44" s="606"/>
      <c r="E44" s="606"/>
      <c r="F44" s="606"/>
    </row>
    <row r="45" spans="1:9">
      <c r="A45" s="606"/>
      <c r="B45" s="606"/>
      <c r="C45" s="606"/>
      <c r="D45" s="606"/>
      <c r="E45" s="606"/>
      <c r="F45" s="606"/>
    </row>
    <row r="46" spans="1:9">
      <c r="A46" s="606"/>
      <c r="B46" s="606"/>
      <c r="C46" s="606"/>
      <c r="D46" s="606"/>
      <c r="E46" s="606"/>
      <c r="F46" s="606"/>
    </row>
  </sheetData>
  <mergeCells count="49">
    <mergeCell ref="B16:C17"/>
    <mergeCell ref="A16:A17"/>
    <mergeCell ref="D16:H16"/>
    <mergeCell ref="D17:H17"/>
    <mergeCell ref="A23:I23"/>
    <mergeCell ref="B18:C19"/>
    <mergeCell ref="D18:H18"/>
    <mergeCell ref="D19:H19"/>
    <mergeCell ref="D20:H20"/>
    <mergeCell ref="D21:H21"/>
    <mergeCell ref="A20:A21"/>
    <mergeCell ref="B20:C21"/>
    <mergeCell ref="A18:A19"/>
    <mergeCell ref="B22:H22"/>
    <mergeCell ref="A24:I24"/>
    <mergeCell ref="A26:I26"/>
    <mergeCell ref="H6:I6"/>
    <mergeCell ref="A1:I1"/>
    <mergeCell ref="A2:I2"/>
    <mergeCell ref="A5:C5"/>
    <mergeCell ref="D5:E5"/>
    <mergeCell ref="F5:G5"/>
    <mergeCell ref="H5:I5"/>
    <mergeCell ref="A12:A13"/>
    <mergeCell ref="B14:H14"/>
    <mergeCell ref="H7:I7"/>
    <mergeCell ref="A8:G8"/>
    <mergeCell ref="H8:I8"/>
    <mergeCell ref="A10:I10"/>
    <mergeCell ref="A11:H11"/>
    <mergeCell ref="A41:F46"/>
    <mergeCell ref="A28:I28"/>
    <mergeCell ref="A30:I30"/>
    <mergeCell ref="A32:I32"/>
    <mergeCell ref="A34:I34"/>
    <mergeCell ref="A38:B38"/>
    <mergeCell ref="C38:G38"/>
    <mergeCell ref="H38:I38"/>
    <mergeCell ref="D7:E7"/>
    <mergeCell ref="F7:G7"/>
    <mergeCell ref="B15:H15"/>
    <mergeCell ref="B6:C6"/>
    <mergeCell ref="B7:C7"/>
    <mergeCell ref="D6:E6"/>
    <mergeCell ref="F6:G6"/>
    <mergeCell ref="A9:I9"/>
    <mergeCell ref="B12:C13"/>
    <mergeCell ref="D12:H12"/>
    <mergeCell ref="D13:H13"/>
  </mergeCells>
  <pageMargins left="0.51181102362204722" right="0.51181102362204722" top="0.78740157480314965" bottom="0.78740157480314965" header="0.31496062992125984" footer="0.31496062992125984"/>
  <pageSetup paperSize="9" scale="73" orientation="portrait" r:id="rId1"/>
  <headerFooter>
    <oddHeader>&amp;L&amp;F</oddHead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4</vt:i4>
      </vt:variant>
      <vt:variant>
        <vt:lpstr>Intervalos nomeados</vt:lpstr>
      </vt:variant>
      <vt:variant>
        <vt:i4>3</vt:i4>
      </vt:variant>
    </vt:vector>
  </HeadingPairs>
  <TitlesOfParts>
    <vt:vector size="7" baseType="lpstr">
      <vt:lpstr>MANUTENÇÃO DE EDIFICAÇÕES - 44h</vt:lpstr>
      <vt:lpstr>ELETRICISTA DE INSTALAÇÃO 44h</vt:lpstr>
      <vt:lpstr>UNIFORMES-EQUIP. SEGURANÇA  </vt:lpstr>
      <vt:lpstr>RESUMO DA PROPOSTA</vt:lpstr>
      <vt:lpstr>'MANUTENÇÃO DE EDIFICAÇÕES - 44h'!Area_de_impressao</vt:lpstr>
      <vt:lpstr>'RESUMO DA PROPOSTA'!Area_de_impressao</vt:lpstr>
      <vt:lpstr>'UNIFORMES-EQUIP. SEGURANÇA  '!Area_de_impressao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gparodes</dc:creator>
  <cp:lastModifiedBy>thome</cp:lastModifiedBy>
  <cp:revision>0</cp:revision>
  <cp:lastPrinted>2021-09-28T18:40:13Z</cp:lastPrinted>
  <dcterms:created xsi:type="dcterms:W3CDTF">2013-09-30T16:27:09Z</dcterms:created>
  <dcterms:modified xsi:type="dcterms:W3CDTF">2021-09-28T19:14:44Z</dcterms:modified>
  <dc:language>pt-BR</dc:language>
</cp:coreProperties>
</file>