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G:\Meu Drive\Coordenação de Licitações e Contratos\LICITAÇÕES\TOMADA DE PREÇOS\TP 1_2021 Execução PPCI_23243.0050212021-05\Edital e anexos\"/>
    </mc:Choice>
  </mc:AlternateContent>
  <xr:revisionPtr revIDLastSave="0" documentId="13_ncr:1_{1E347220-525D-49FE-BE28-5D745E79D4BE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PROPOSTA" sheetId="1" r:id="rId1"/>
    <sheet name="ORÇAMENTO SINTÉTICO" sheetId="2" r:id="rId2"/>
    <sheet name="COMPOSIÇÃO DE CUSTOS UNITÁRIOS" sheetId="3" r:id="rId3"/>
    <sheet name="RESUMO PPCI" sheetId="4" r:id="rId4"/>
    <sheet name="CRONOGRAMA FF PPCI" sheetId="5" r:id="rId5"/>
    <sheet name="BDI" sheetId="6" r:id="rId6"/>
  </sheets>
  <externalReferences>
    <externalReference r:id="rId7"/>
    <externalReference r:id="rId8"/>
  </externalReferences>
  <definedNames>
    <definedName name="EMPRESAS">#REF!</definedName>
    <definedName name="INDIC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2" roundtripDataSignature="AMtx7mjfsrmTRR5TXaYVo+pw4O4FrSsLKQ=="/>
    </ext>
  </extLst>
</workbook>
</file>

<file path=xl/calcChain.xml><?xml version="1.0" encoding="utf-8"?>
<calcChain xmlns="http://schemas.openxmlformats.org/spreadsheetml/2006/main">
  <c r="A46" i="6" l="1"/>
  <c r="A41" i="6"/>
  <c r="A39" i="6"/>
  <c r="E37" i="6"/>
  <c r="E36" i="6"/>
  <c r="D36" i="6"/>
  <c r="A33" i="6"/>
  <c r="I10" i="5"/>
  <c r="A10" i="5"/>
  <c r="I9" i="5"/>
  <c r="A7" i="5"/>
  <c r="B17" i="4"/>
  <c r="B24" i="5" s="1"/>
  <c r="A17" i="4"/>
  <c r="B16" i="4"/>
  <c r="B23" i="5" s="1"/>
  <c r="A16" i="4"/>
  <c r="B15" i="4"/>
  <c r="B22" i="5" s="1"/>
  <c r="A15" i="4"/>
  <c r="B14" i="4"/>
  <c r="B21" i="5" s="1"/>
  <c r="A14" i="4"/>
  <c r="B13" i="4"/>
  <c r="B20" i="5" s="1"/>
  <c r="A13" i="4"/>
  <c r="B12" i="4"/>
  <c r="B19" i="5" s="1"/>
  <c r="A12" i="4"/>
  <c r="B11" i="4"/>
  <c r="B18" i="5" s="1"/>
  <c r="A11" i="4"/>
  <c r="B10" i="4"/>
  <c r="B17" i="5" s="1"/>
  <c r="A10" i="4"/>
  <c r="B9" i="4"/>
  <c r="B16" i="5" s="1"/>
  <c r="A9" i="4"/>
  <c r="B8" i="4"/>
  <c r="B15" i="5" s="1"/>
  <c r="A8" i="4"/>
  <c r="B7" i="4"/>
  <c r="B14" i="5" s="1"/>
  <c r="A7" i="4"/>
  <c r="L223" i="3"/>
  <c r="L222" i="3"/>
  <c r="L221" i="3"/>
  <c r="E221" i="3"/>
  <c r="L220" i="3"/>
  <c r="L219" i="3" s="1"/>
  <c r="L217" i="3"/>
  <c r="L216" i="3"/>
  <c r="L215" i="3"/>
  <c r="E215" i="3"/>
  <c r="L214" i="3"/>
  <c r="L213" i="3" s="1"/>
  <c r="L211" i="3"/>
  <c r="G211" i="3"/>
  <c r="F211" i="3"/>
  <c r="L210" i="3"/>
  <c r="G210" i="3"/>
  <c r="F210" i="3"/>
  <c r="L209" i="3"/>
  <c r="L208" i="3" s="1"/>
  <c r="G209" i="3"/>
  <c r="F209" i="3"/>
  <c r="G208" i="3"/>
  <c r="F208" i="3"/>
  <c r="A208" i="3"/>
  <c r="L206" i="3"/>
  <c r="L205" i="3"/>
  <c r="L204" i="3" s="1"/>
  <c r="L202" i="3"/>
  <c r="L200" i="3" s="1"/>
  <c r="L201" i="3"/>
  <c r="L198" i="3"/>
  <c r="L197" i="3"/>
  <c r="L196" i="3" s="1"/>
  <c r="L194" i="3"/>
  <c r="L193" i="3"/>
  <c r="L192" i="3"/>
  <c r="L191" i="3" s="1"/>
  <c r="L188" i="3"/>
  <c r="L187" i="3"/>
  <c r="L186" i="3"/>
  <c r="L185" i="3" s="1"/>
  <c r="L183" i="3"/>
  <c r="L182" i="3" s="1"/>
  <c r="L180" i="3"/>
  <c r="L179" i="3"/>
  <c r="L178" i="3"/>
  <c r="L177" i="3" s="1"/>
  <c r="L175" i="3"/>
  <c r="L174" i="3"/>
  <c r="L173" i="3"/>
  <c r="L172" i="3" s="1"/>
  <c r="L170" i="3"/>
  <c r="L169" i="3"/>
  <c r="L168" i="3"/>
  <c r="L167" i="3" s="1"/>
  <c r="L165" i="3"/>
  <c r="L164" i="3"/>
  <c r="L163" i="3"/>
  <c r="L162" i="3" s="1"/>
  <c r="L160" i="3"/>
  <c r="L159" i="3"/>
  <c r="L158" i="3"/>
  <c r="L157" i="3" s="1"/>
  <c r="L155" i="3"/>
  <c r="L153" i="3" s="1"/>
  <c r="L154" i="3"/>
  <c r="L151" i="3"/>
  <c r="L150" i="3"/>
  <c r="L148" i="3" s="1"/>
  <c r="L149" i="3"/>
  <c r="L146" i="3"/>
  <c r="L145" i="3"/>
  <c r="L143" i="3" s="1"/>
  <c r="L144" i="3"/>
  <c r="L141" i="3"/>
  <c r="L140" i="3"/>
  <c r="L138" i="3" s="1"/>
  <c r="L139" i="3"/>
  <c r="L136" i="3"/>
  <c r="L135" i="3"/>
  <c r="L133" i="3" s="1"/>
  <c r="L134" i="3"/>
  <c r="L130" i="3"/>
  <c r="L129" i="3"/>
  <c r="L127" i="3" s="1"/>
  <c r="L128" i="3"/>
  <c r="L125" i="3"/>
  <c r="L124" i="3"/>
  <c r="L122" i="3" s="1"/>
  <c r="L123" i="3"/>
  <c r="L119" i="3"/>
  <c r="L118" i="3"/>
  <c r="L117" i="3"/>
  <c r="L116" i="3"/>
  <c r="L115" i="3"/>
  <c r="L114" i="3"/>
  <c r="L111" i="3"/>
  <c r="L110" i="3"/>
  <c r="L109" i="3"/>
  <c r="L108" i="3"/>
  <c r="L105" i="3"/>
  <c r="L104" i="3"/>
  <c r="L103" i="3"/>
  <c r="L102" i="3"/>
  <c r="L99" i="3"/>
  <c r="L98" i="3"/>
  <c r="L97" i="3"/>
  <c r="L96" i="3"/>
  <c r="L95" i="3" s="1"/>
  <c r="L93" i="3"/>
  <c r="L92" i="3"/>
  <c r="L91" i="3"/>
  <c r="L90" i="3" s="1"/>
  <c r="L87" i="3"/>
  <c r="L86" i="3"/>
  <c r="L85" i="3"/>
  <c r="L84" i="3" s="1"/>
  <c r="L82" i="3"/>
  <c r="L81" i="3"/>
  <c r="L80" i="3"/>
  <c r="L78" i="3"/>
  <c r="L77" i="3"/>
  <c r="L76" i="3" s="1"/>
  <c r="L74" i="3"/>
  <c r="L72" i="3" s="1"/>
  <c r="L73" i="3"/>
  <c r="L70" i="3"/>
  <c r="L69" i="3"/>
  <c r="L68" i="3" s="1"/>
  <c r="L66" i="3"/>
  <c r="L65" i="3"/>
  <c r="L64" i="3"/>
  <c r="L62" i="3"/>
  <c r="L61" i="3"/>
  <c r="L60" i="3" s="1"/>
  <c r="L58" i="3"/>
  <c r="L56" i="3" s="1"/>
  <c r="L57" i="3"/>
  <c r="L54" i="3"/>
  <c r="L53" i="3"/>
  <c r="L52" i="3" s="1"/>
  <c r="L50" i="3"/>
  <c r="L49" i="3"/>
  <c r="L48" i="3"/>
  <c r="L46" i="3"/>
  <c r="L45" i="3"/>
  <c r="L44" i="3" s="1"/>
  <c r="L42" i="3"/>
  <c r="L40" i="3" s="1"/>
  <c r="L41" i="3"/>
  <c r="L38" i="3"/>
  <c r="L37" i="3"/>
  <c r="L36" i="3" s="1"/>
  <c r="L34" i="3"/>
  <c r="L33" i="3"/>
  <c r="L32" i="3"/>
  <c r="L30" i="3"/>
  <c r="L29" i="3"/>
  <c r="L28" i="3" s="1"/>
  <c r="L25" i="3"/>
  <c r="L23" i="3" s="1"/>
  <c r="L24" i="3"/>
  <c r="J22" i="3"/>
  <c r="L21" i="3"/>
  <c r="L19" i="3" s="1"/>
  <c r="L20" i="3"/>
  <c r="J18" i="3"/>
  <c r="L17" i="3"/>
  <c r="L15" i="3" s="1"/>
  <c r="L16" i="3"/>
  <c r="J14" i="3"/>
  <c r="L13" i="3"/>
  <c r="L11" i="3" s="1"/>
  <c r="L12" i="3"/>
  <c r="K11" i="3"/>
  <c r="J11" i="3"/>
  <c r="A6" i="3"/>
  <c r="I119" i="2"/>
  <c r="H119" i="2"/>
  <c r="I118" i="2"/>
  <c r="H118" i="2"/>
  <c r="I117" i="2"/>
  <c r="H117" i="2"/>
  <c r="I116" i="2"/>
  <c r="H116" i="2"/>
  <c r="I115" i="2"/>
  <c r="H114" i="2"/>
  <c r="I114" i="2" s="1"/>
  <c r="I113" i="2" s="1"/>
  <c r="I112" i="2"/>
  <c r="H112" i="2"/>
  <c r="I111" i="2"/>
  <c r="H111" i="2"/>
  <c r="I110" i="2"/>
  <c r="I108" i="2" s="1"/>
  <c r="I107" i="2" s="1"/>
  <c r="D17" i="4" s="1"/>
  <c r="H110" i="2"/>
  <c r="I109" i="2"/>
  <c r="H109" i="2"/>
  <c r="I106" i="2"/>
  <c r="H106" i="2"/>
  <c r="I105" i="2"/>
  <c r="H105" i="2"/>
  <c r="I104" i="2"/>
  <c r="H104" i="2"/>
  <c r="I103" i="2"/>
  <c r="H103" i="2"/>
  <c r="I102" i="2"/>
  <c r="H102" i="2"/>
  <c r="I101" i="2"/>
  <c r="D16" i="4" s="1"/>
  <c r="H100" i="2"/>
  <c r="I100" i="2" s="1"/>
  <c r="H99" i="2"/>
  <c r="I99" i="2" s="1"/>
  <c r="I97" i="2"/>
  <c r="H97" i="2"/>
  <c r="I96" i="2"/>
  <c r="I95" i="2" s="1"/>
  <c r="D14" i="4" s="1"/>
  <c r="H96" i="2"/>
  <c r="H94" i="2"/>
  <c r="I94" i="2" s="1"/>
  <c r="H93" i="2"/>
  <c r="I93" i="2" s="1"/>
  <c r="H92" i="2"/>
  <c r="I92" i="2" s="1"/>
  <c r="H91" i="2"/>
  <c r="I91" i="2" s="1"/>
  <c r="H90" i="2"/>
  <c r="I90" i="2" s="1"/>
  <c r="H89" i="2"/>
  <c r="I89" i="2" s="1"/>
  <c r="H88" i="2"/>
  <c r="I88" i="2" s="1"/>
  <c r="H87" i="2"/>
  <c r="I87" i="2" s="1"/>
  <c r="H86" i="2"/>
  <c r="I86" i="2" s="1"/>
  <c r="H85" i="2"/>
  <c r="I85" i="2" s="1"/>
  <c r="H84" i="2"/>
  <c r="I84" i="2" s="1"/>
  <c r="H83" i="2"/>
  <c r="I83" i="2" s="1"/>
  <c r="H82" i="2"/>
  <c r="I82" i="2" s="1"/>
  <c r="H81" i="2"/>
  <c r="I81" i="2" s="1"/>
  <c r="H80" i="2"/>
  <c r="I80" i="2" s="1"/>
  <c r="H79" i="2"/>
  <c r="I79" i="2" s="1"/>
  <c r="H78" i="2"/>
  <c r="I78" i="2" s="1"/>
  <c r="I76" i="2"/>
  <c r="H76" i="2"/>
  <c r="I75" i="2"/>
  <c r="H75" i="2"/>
  <c r="I74" i="2"/>
  <c r="H74" i="2"/>
  <c r="I73" i="2"/>
  <c r="H73" i="2"/>
  <c r="I72" i="2"/>
  <c r="H72" i="2"/>
  <c r="I71" i="2"/>
  <c r="H71" i="2"/>
  <c r="I70" i="2"/>
  <c r="H70" i="2"/>
  <c r="I69" i="2"/>
  <c r="H69" i="2"/>
  <c r="I68" i="2"/>
  <c r="H68" i="2"/>
  <c r="I67" i="2"/>
  <c r="H67" i="2"/>
  <c r="I66" i="2"/>
  <c r="H66" i="2"/>
  <c r="I65" i="2"/>
  <c r="H65" i="2"/>
  <c r="I64" i="2"/>
  <c r="H64" i="2"/>
  <c r="I63" i="2"/>
  <c r="H63" i="2"/>
  <c r="I62" i="2"/>
  <c r="H62" i="2"/>
  <c r="I61" i="2"/>
  <c r="H61" i="2"/>
  <c r="I60" i="2"/>
  <c r="H60" i="2"/>
  <c r="I59" i="2"/>
  <c r="I58" i="2" s="1"/>
  <c r="D12" i="4" s="1"/>
  <c r="H59" i="2"/>
  <c r="H57" i="2"/>
  <c r="I57" i="2" s="1"/>
  <c r="H56" i="2"/>
  <c r="I55" i="2"/>
  <c r="H55" i="2"/>
  <c r="I54" i="2"/>
  <c r="H54" i="2"/>
  <c r="I53" i="2"/>
  <c r="H53" i="2"/>
  <c r="H52" i="2"/>
  <c r="H51" i="2"/>
  <c r="I51" i="2" s="1"/>
  <c r="H50" i="2"/>
  <c r="I50" i="2" s="1"/>
  <c r="H49" i="2"/>
  <c r="I49" i="2" s="1"/>
  <c r="H48" i="2"/>
  <c r="I48" i="2" s="1"/>
  <c r="H47" i="2"/>
  <c r="I47" i="2" s="1"/>
  <c r="H46" i="2"/>
  <c r="I46" i="2" s="1"/>
  <c r="H45" i="2"/>
  <c r="I45" i="2" s="1"/>
  <c r="H44" i="2"/>
  <c r="I44" i="2" s="1"/>
  <c r="H43" i="2"/>
  <c r="I43" i="2" s="1"/>
  <c r="H42" i="2"/>
  <c r="I42" i="2" s="1"/>
  <c r="I40" i="2" s="1"/>
  <c r="D11" i="4" s="1"/>
  <c r="H41" i="2"/>
  <c r="H39" i="2"/>
  <c r="I39" i="2" s="1"/>
  <c r="I38" i="2" s="1"/>
  <c r="D10" i="4" s="1"/>
  <c r="I37" i="2"/>
  <c r="H37" i="2"/>
  <c r="C37" i="2"/>
  <c r="H36" i="2"/>
  <c r="I36" i="2" s="1"/>
  <c r="H35" i="2"/>
  <c r="I35" i="2" s="1"/>
  <c r="H34" i="2"/>
  <c r="I34" i="2" s="1"/>
  <c r="H33" i="2"/>
  <c r="I33" i="2" s="1"/>
  <c r="H32" i="2"/>
  <c r="I32" i="2" s="1"/>
  <c r="I31" i="2" s="1"/>
  <c r="D9" i="4" s="1"/>
  <c r="I30" i="2"/>
  <c r="H30" i="2"/>
  <c r="I29" i="2"/>
  <c r="H29" i="2"/>
  <c r="I28" i="2"/>
  <c r="H28" i="2"/>
  <c r="I27" i="2"/>
  <c r="H27" i="2"/>
  <c r="I26" i="2"/>
  <c r="H26" i="2"/>
  <c r="I25" i="2"/>
  <c r="H25" i="2"/>
  <c r="I24" i="2"/>
  <c r="H24" i="2"/>
  <c r="I23" i="2"/>
  <c r="H23" i="2"/>
  <c r="I22" i="2"/>
  <c r="H22" i="2"/>
  <c r="I21" i="2"/>
  <c r="H21" i="2"/>
  <c r="I20" i="2"/>
  <c r="D8" i="4" s="1"/>
  <c r="H19" i="2"/>
  <c r="I19" i="2" s="1"/>
  <c r="H18" i="2"/>
  <c r="I18" i="2" s="1"/>
  <c r="H17" i="2"/>
  <c r="I17" i="2" s="1"/>
  <c r="H16" i="2"/>
  <c r="I16" i="2" s="1"/>
  <c r="H15" i="2"/>
  <c r="I15" i="2" s="1"/>
  <c r="H14" i="2"/>
  <c r="I14" i="2" s="1"/>
  <c r="J19" i="1"/>
  <c r="D18" i="5" l="1"/>
  <c r="D24" i="5"/>
  <c r="I13" i="2"/>
  <c r="D23" i="5"/>
  <c r="D16" i="5"/>
  <c r="D21" i="5"/>
  <c r="I77" i="2"/>
  <c r="D13" i="4" s="1"/>
  <c r="D17" i="5"/>
  <c r="D15" i="5"/>
  <c r="D19" i="5"/>
  <c r="I98" i="2"/>
  <c r="D15" i="4" s="1"/>
  <c r="D22" i="5" l="1"/>
  <c r="H15" i="5"/>
  <c r="N15" i="5"/>
  <c r="F15" i="5"/>
  <c r="L15" i="5"/>
  <c r="J15" i="5"/>
  <c r="H24" i="5"/>
  <c r="N24" i="5"/>
  <c r="F24" i="5"/>
  <c r="L24" i="5"/>
  <c r="J24" i="5"/>
  <c r="D20" i="5"/>
  <c r="H23" i="5"/>
  <c r="N23" i="5"/>
  <c r="F23" i="5"/>
  <c r="L23" i="5"/>
  <c r="J23" i="5"/>
  <c r="H16" i="5"/>
  <c r="N16" i="5"/>
  <c r="F16" i="5"/>
  <c r="L16" i="5"/>
  <c r="J16" i="5"/>
  <c r="H21" i="5"/>
  <c r="N21" i="5"/>
  <c r="F21" i="5"/>
  <c r="L21" i="5"/>
  <c r="J21" i="5"/>
  <c r="H19" i="5"/>
  <c r="N19" i="5"/>
  <c r="F19" i="5"/>
  <c r="L19" i="5"/>
  <c r="J19" i="5"/>
  <c r="H17" i="5"/>
  <c r="N17" i="5"/>
  <c r="F17" i="5"/>
  <c r="L17" i="5"/>
  <c r="J17" i="5"/>
  <c r="D7" i="4"/>
  <c r="D14" i="5"/>
  <c r="I120" i="2"/>
  <c r="H18" i="5"/>
  <c r="N18" i="5"/>
  <c r="F18" i="5"/>
  <c r="L18" i="5"/>
  <c r="J18" i="5"/>
  <c r="D18" i="4" l="1"/>
  <c r="E7" i="4"/>
  <c r="E18" i="4" s="1"/>
  <c r="C5" i="3"/>
  <c r="B10" i="2"/>
  <c r="D27" i="5"/>
  <c r="F14" i="5"/>
  <c r="H20" i="5"/>
  <c r="H26" i="5" s="1"/>
  <c r="N20" i="5"/>
  <c r="N26" i="5" s="1"/>
  <c r="F20" i="5"/>
  <c r="L20" i="5"/>
  <c r="L26" i="5" s="1"/>
  <c r="J20" i="5"/>
  <c r="H22" i="5"/>
  <c r="N22" i="5"/>
  <c r="F22" i="5"/>
  <c r="L22" i="5"/>
  <c r="J22" i="5"/>
  <c r="J26" i="5" s="1"/>
  <c r="M26" i="5" l="1"/>
  <c r="G26" i="5"/>
  <c r="I26" i="5"/>
  <c r="K26" i="5"/>
  <c r="F26" i="5"/>
  <c r="C24" i="5"/>
  <c r="C23" i="5"/>
  <c r="C22" i="5"/>
  <c r="C21" i="5"/>
  <c r="C20" i="5"/>
  <c r="C19" i="5"/>
  <c r="C18" i="5"/>
  <c r="C17" i="5"/>
  <c r="C16" i="5"/>
  <c r="C15" i="5"/>
  <c r="C14" i="5"/>
  <c r="C27" i="5" s="1"/>
  <c r="E9" i="4"/>
  <c r="E10" i="4"/>
  <c r="E12" i="4"/>
  <c r="E17" i="4"/>
  <c r="E8" i="4"/>
  <c r="E11" i="4"/>
  <c r="E16" i="4"/>
  <c r="E14" i="4"/>
  <c r="E13" i="4"/>
  <c r="E15" i="4"/>
  <c r="E27" i="5" l="1"/>
  <c r="G27" i="5" s="1"/>
  <c r="I27" i="5" s="1"/>
  <c r="K27" i="5" s="1"/>
  <c r="M27" i="5" s="1"/>
  <c r="E26" i="5"/>
  <c r="F27" i="5"/>
  <c r="H27" i="5" s="1"/>
  <c r="J27" i="5" s="1"/>
  <c r="L27" i="5" s="1"/>
  <c r="N27" i="5" s="1"/>
</calcChain>
</file>

<file path=xl/sharedStrings.xml><?xml version="1.0" encoding="utf-8"?>
<sst xmlns="http://schemas.openxmlformats.org/spreadsheetml/2006/main" count="1223" uniqueCount="594">
  <si>
    <t>PROPOSTA</t>
  </si>
  <si>
    <t>Órgão</t>
  </si>
  <si>
    <t>IFFar Campus Panambi</t>
  </si>
  <si>
    <t>Licitação</t>
  </si>
  <si>
    <t>Processo nº</t>
  </si>
  <si>
    <t>23243.005021/2021-05</t>
  </si>
  <si>
    <t>Objeto</t>
  </si>
  <si>
    <t>Contratação de pessoa jurídica especializada para execução de reformas do Plano de Prevenção Contra Incêndios - PPCI nas edificações do Instituto Federal Farroupilha Campus Panambi, conforme condições, quantidades e exigências estabelecidas neste instrumento e seus anexos:</t>
  </si>
  <si>
    <t>Razão Social</t>
  </si>
  <si>
    <t>CNPJ nº</t>
  </si>
  <si>
    <t>Cidade/UF</t>
  </si>
  <si>
    <t>Endereço completo</t>
  </si>
  <si>
    <t>Responsável Legal</t>
  </si>
  <si>
    <t>RG</t>
  </si>
  <si>
    <t>CPF</t>
  </si>
  <si>
    <t>Telefone para contato</t>
  </si>
  <si>
    <t xml:space="preserve">Valor </t>
  </si>
  <si>
    <t xml:space="preserve">R$ </t>
  </si>
  <si>
    <t>Validade da Proposta</t>
  </si>
  <si>
    <t>60 dias</t>
  </si>
  <si>
    <t>CARIMBO E ASSINATURA</t>
  </si>
  <si>
    <t xml:space="preserve">        ORÇAMENTO SINTÉTICO</t>
  </si>
  <si>
    <r>
      <rPr>
        <sz val="12"/>
        <color theme="1"/>
        <rFont val="Arial"/>
      </rPr>
      <t>EMPREENDIMENTO:</t>
    </r>
    <r>
      <rPr>
        <b/>
        <sz val="12"/>
        <color theme="1"/>
        <rFont val="Arial"/>
      </rPr>
      <t xml:space="preserve"> PROJETO EXECUTIVO ATUALIZAÇÃO DE PPCI IFF CAMPUS PANAMBI/RS</t>
    </r>
  </si>
  <si>
    <r>
      <rPr>
        <sz val="12"/>
        <color theme="1"/>
        <rFont val="Arial"/>
      </rPr>
      <t xml:space="preserve">PROPONENTE: </t>
    </r>
    <r>
      <rPr>
        <b/>
        <sz val="12"/>
        <color theme="1"/>
        <rFont val="Arial"/>
      </rPr>
      <t xml:space="preserve"> INSTITUTO FEDERAL FARROUPILHA - IFF CAMPUS PANAMBI/RS</t>
    </r>
  </si>
  <si>
    <r>
      <rPr>
        <sz val="12"/>
        <color theme="1"/>
        <rFont val="Arial"/>
      </rPr>
      <t>ENDEREÇO DA OBRA:</t>
    </r>
    <r>
      <rPr>
        <b/>
        <sz val="12"/>
        <color theme="1"/>
        <rFont val="Arial"/>
      </rPr>
      <t xml:space="preserve"> RUA ERECHIM, 860 - BAIRRRO PLANALTO - PANAMBI/RS</t>
    </r>
  </si>
  <si>
    <r>
      <rPr>
        <sz val="12"/>
        <color theme="1"/>
        <rFont val="Arial"/>
      </rPr>
      <t>DATA BASE (SINAPI):</t>
    </r>
    <r>
      <rPr>
        <b/>
        <sz val="12"/>
        <color theme="1"/>
        <rFont val="Arial"/>
      </rPr>
      <t>SETEMBRO/2021- ATUALIZAÇÃO</t>
    </r>
  </si>
  <si>
    <t xml:space="preserve">VALOR GLOBAL: </t>
  </si>
  <si>
    <r>
      <rPr>
        <sz val="12"/>
        <color theme="1"/>
        <rFont val="Arial"/>
      </rPr>
      <t>BDI</t>
    </r>
    <r>
      <rPr>
        <b/>
        <sz val="12"/>
        <color theme="1"/>
        <rFont val="Arial"/>
      </rPr>
      <t xml:space="preserve"> = 16,81%</t>
    </r>
  </si>
  <si>
    <t>ITEM</t>
  </si>
  <si>
    <t>SINAPI</t>
  </si>
  <si>
    <t>SERVIÇOS</t>
  </si>
  <si>
    <t>UNID.</t>
  </si>
  <si>
    <t>QUANT.</t>
  </si>
  <si>
    <t>VALOR UNITÁRIO MATERIAL</t>
  </si>
  <si>
    <t>VALOR UNITÁRIO M.O</t>
  </si>
  <si>
    <t>VALOR TOTAL</t>
  </si>
  <si>
    <t>PREÇO C/ BDI</t>
  </si>
  <si>
    <t>1.0</t>
  </si>
  <si>
    <t>SERVIÇOS INICIAIS</t>
  </si>
  <si>
    <t>1.1</t>
  </si>
  <si>
    <t>COTAÇÃO</t>
  </si>
  <si>
    <t>TAXAS CREA</t>
  </si>
  <si>
    <t>UND</t>
  </si>
  <si>
    <t>1.2</t>
  </si>
  <si>
    <t>00051/ORSE</t>
  </si>
  <si>
    <t xml:space="preserve">PLACA DE OBRA EM CHAPA GALVANIZADA N. 22 ADESIVADA DE 2,00M x 1,125M </t>
  </si>
  <si>
    <t>M2</t>
  </si>
  <si>
    <t>1.3</t>
  </si>
  <si>
    <t>COMPOSIÇÃO 50</t>
  </si>
  <si>
    <t>FURAÇÃO DE LAJE  PARA PASSAGEM DE HIDRANTE, ALARME E ILUMINAÇÃO DE EMERGÊNCIA DN 75 MM</t>
  </si>
  <si>
    <t>UN</t>
  </si>
  <si>
    <t>1.4</t>
  </si>
  <si>
    <t>COMPOSIÇÃO 51</t>
  </si>
  <si>
    <t>FURAÇÃO DE LAJE  PARA PASSAGEM DE HIDRANTE, ALARME E ILUMINAÇÃO DE EMERGÊNCIA DN 32 MM</t>
  </si>
  <si>
    <t>1.5</t>
  </si>
  <si>
    <t>97915</t>
  </si>
  <si>
    <t>TRANSPORTE COM CAMINHÃO BASCULANTE DE 6 M³, EM VIA URBANA PAVIMENTADA,  (UNIDADE: M3XKM). AF_07/2020</t>
  </si>
  <si>
    <t>M3XKM</t>
  </si>
  <si>
    <t>100981</t>
  </si>
  <si>
    <t>ALUGUEL CAÇAMBA DE ENTULHO METÁLICA CAPACIDADE 6m³</t>
  </si>
  <si>
    <t>M³</t>
  </si>
  <si>
    <t>2.0</t>
  </si>
  <si>
    <t>INSTALAÇÕES ELÉTRICAS</t>
  </si>
  <si>
    <t>2.1</t>
  </si>
  <si>
    <t>92868</t>
  </si>
  <si>
    <t>CAIXA RETANGULAR 4" X 2" MÉDIA (1,30 M DO PISO), METÁLICA, INSTALADA EM PAREDE - FORNECIMENTO E INSTALAÇÃO. AF_12/2015</t>
  </si>
  <si>
    <t>2.2</t>
  </si>
  <si>
    <t>COMPOSIÇÃO 01</t>
  </si>
  <si>
    <t>ACIONADOR MANUAL (BOTOEIRA) "APERTE AQUI", P/INSTAL. INCENDIO - ENDERECAVEL</t>
  </si>
  <si>
    <t>2.3</t>
  </si>
  <si>
    <t>COMPOSIÇÃO 02</t>
  </si>
  <si>
    <t>SIRENE AUDIO-VISUAL 120 db PARA ALARME DE INCENDIO ENDERECAVEL</t>
  </si>
  <si>
    <t>2.4</t>
  </si>
  <si>
    <t>95730</t>
  </si>
  <si>
    <t>ELETRODUTO RÍGIDO SOLDÁVEL, PVC, DN 25 MM (3/4"), APARENTE, INSTALADO EM PAREDE - FORNECIMENTO E INSTALAÇÃO. AF_11/2016_P ***COR VERMELHA***</t>
  </si>
  <si>
    <t>M</t>
  </si>
  <si>
    <t>2.5</t>
  </si>
  <si>
    <t>95805</t>
  </si>
  <si>
    <t>CONDULETE DE PVC, TIPO B, PARA ELETRODUTO DE PVC SOLDÁVEL DN 25 MM (3/4''), APARENTE - FORNECIMENTO E INSTALAÇÃO. AF_11/2016 ***COR VERMELHA***</t>
  </si>
  <si>
    <t>2.6</t>
  </si>
  <si>
    <t>91884</t>
  </si>
  <si>
    <t>LUVA PARA ELETRODUTO, PVC, ROSCÁVEL, DN 25 MM (3/4"), PARA CIRCUITOS TERMINAIS, INSTALADA EM PAREDE - FORNECIMENTO E INSTALAÇÃO. AF_12/2015 ***COR VERMELHA***</t>
  </si>
  <si>
    <t>2.7</t>
  </si>
  <si>
    <t>91914</t>
  </si>
  <si>
    <t>CURVA 90 GRAUS PARA ELETRODUTO, PVC, ROSCÁVEL, DN 25 MM (3/4"), PARA CIRCUITOS TERMINAIS, INSTALADA EM PAREDE - FORNECIMENTO E INSTALAÇÃO. AF_12/2015 ***COR VERMELHA***</t>
  </si>
  <si>
    <t>2.8</t>
  </si>
  <si>
    <t>COMPOSIÇÃO 03</t>
  </si>
  <si>
    <t>TAMPA PARA CONDULETE, EM PVC, PARA 1 INTERRUPTOR ***TAMPA CEGA COR VERMELHA***</t>
  </si>
  <si>
    <t>2.9</t>
  </si>
  <si>
    <t>93654</t>
  </si>
  <si>
    <t>DISJUNTOR MONOPOLAR TIPO DIN, CORRENTE NOMINAL DE 16A - FORNECIMENTO E INSTALAÇÃO. AF_04/2016</t>
  </si>
  <si>
    <t>2.10</t>
  </si>
  <si>
    <t>COMPOSIÇÃO 04</t>
  </si>
  <si>
    <t>CABO P/ ALARME DE INCÊNDIO 2x0,75+2x1,5mm² - BLINDADO - FORNECIMENTO E INSTALAÇÃO.</t>
  </si>
  <si>
    <t>3.0</t>
  </si>
  <si>
    <t>ILUMINACAO DE EMERGENCIA</t>
  </si>
  <si>
    <t>3.1</t>
  </si>
  <si>
    <t>11866/orse</t>
  </si>
  <si>
    <t>LUMINARIA DE EMERGÊNCIA C/ DOIS PROJETORES LED ALIMENTACAO 127/220 de 12V/55 AUTONOMIA DE 3 HORAS</t>
  </si>
  <si>
    <t>3.2</t>
  </si>
  <si>
    <t>97607</t>
  </si>
  <si>
    <t>LUMINÁRIA ARANDELA TIPO TARTARUGA, DE SOBREPOR, COM 1 LÂMPADA LED DE 6 W, SEM REATOR - FORNECIMENTO E INSTALAÇÃO. AF_02/2020</t>
  </si>
  <si>
    <t>3.3</t>
  </si>
  <si>
    <t>93144</t>
  </si>
  <si>
    <t>PONTO DE UTILIZAÇÃO DE EQUIPAMENTOS ELÉTRICOS, RESIDENCIAL, INCLUINDO SUPORTE E PLACA, CAIXA ELÉTRICA, ELETRODUTO, CABO, RASGO, QUEBRA E CHUMBAMENTO. AF_01/2016</t>
  </si>
  <si>
    <t>3.4</t>
  </si>
  <si>
    <t>3.5</t>
  </si>
  <si>
    <t>7825/ORSE</t>
  </si>
  <si>
    <t>CENTRAL DE ILUMINAÇÃO DE EMERGÊNCIA 12 VOLTS 300 W - MARUY</t>
  </si>
  <si>
    <t>3.6</t>
  </si>
  <si>
    <t>COMPOSIÇÃO 55</t>
  </si>
  <si>
    <t>4.0</t>
  </si>
  <si>
    <t>DETECÇÃO DE FUMACA</t>
  </si>
  <si>
    <t>91924</t>
  </si>
  <si>
    <t>CABO DE COBRE FLEXÍVEL ISOLADO, 1,5 MM², ANTI-CHAMA 450/750 V, PARA CIRCUITOS TERMINAIS - FORNECIMENTO E INSTALAÇÃO. AF_12/2015</t>
  </si>
  <si>
    <t>5.0</t>
  </si>
  <si>
    <t>SINALIZAÇÃO</t>
  </si>
  <si>
    <t>PLACAS SINALIZAÇÃO</t>
  </si>
  <si>
    <t>5.1.1</t>
  </si>
  <si>
    <t>COMPOSIÇÃO 06</t>
  </si>
  <si>
    <t>PLACA DE SINALIZACAO PROIBIDO FUMAR P1 21x21cm</t>
  </si>
  <si>
    <t>5.1.2</t>
  </si>
  <si>
    <t>COMPOSIÇÃO 07</t>
  </si>
  <si>
    <t>PLACA DE SINALIZACAO DE SEGURANCA CONTRA INCENDIO, FOTOLUMINESCENTE, RETANGULAR, *13 X 26* CM, EM PVC *2* MM ANTI-CHAMAS (SIMBOLOS, CORES E PICTOGRAMAS CONFORME NBR 13434) *** SAÍDA ACIMA PORTA P14 ***</t>
  </si>
  <si>
    <t>5.1.3</t>
  </si>
  <si>
    <t>COMPOSIÇÃO 08</t>
  </si>
  <si>
    <t>PLACA DE SINALIZACAO DE SEGURANCA CONTRA INCENDIO, FOTOLUMINESCENTE, RETANGULAR, *13 X 26* CM, EM PVC *2* MM ANTI-CHAMAS (SIMBOLOS, CORES E PICTOGRAMAS CONFORME NBR 13434) ***SAÍDA P17 ***</t>
  </si>
  <si>
    <t>5.1.4</t>
  </si>
  <si>
    <t>COMPOSIÇÃO 09</t>
  </si>
  <si>
    <t>PLACA DE SINALIZACAO DE SEGURANCA CONTRA INCENDIO, FOTOLUMINESCENTE, RETANGULAR, *13 X 26* CM, EM PVC *2* MM ANTI-CHAMAS (SIMBOLOS, CORES E PICTOGRAMAS CONFORME NBR 13434) ***ORIENTAÇÃO SAÍDA ESQUERDA P13E ***</t>
  </si>
  <si>
    <t>5.1.5</t>
  </si>
  <si>
    <t>COMPOSIÇÃO 10</t>
  </si>
  <si>
    <t>PLACA DE SINALIZACAO DE SEGURANCA CONTRA INCENDIO, FOTOLUMINESCENTE, RETANGULAR, *13 X 26* CM, EM PVC *2* MM ANTI-CHAMAS (SIMBOLOS, CORES E PICTOGRAMAS CONFORME NBR 13434) *** ORIENTAÇÃO SAÍDA DIREITA P13D ***</t>
  </si>
  <si>
    <t>5.1.6</t>
  </si>
  <si>
    <t>COMPOSIÇÃO 11</t>
  </si>
  <si>
    <t>PLACA DE SINALIZACAO DE SEGURANCA CONTRA INCENDIO, FOTOLUMINESCENTE, RETANGULAR, *13 X 26* CM, EM PVC *2* MM ANTI-CHAMAS (SIMBOLOS, CORES E PICTOGRAMAS CONFORME NBR 13434) *** SAÍDA RAMPA A ESQUERDA P15E ***</t>
  </si>
  <si>
    <t>5.1.7</t>
  </si>
  <si>
    <t>COMPOSIÇÃO 12</t>
  </si>
  <si>
    <t>PLACA DE SINALIZACAO DE SEGURANCA CONTRA INCENDIO, FOTOLUMINESCENTE, RETANGULAR, *13 X 26* CM, EM PVC *2* MM ANTI-CHAMAS (SIMBOLOS, CORES E PICTOGRAMAS CONFORME NBR 13434) *** SAÍDA ESCADA A DIREITA P16D ***</t>
  </si>
  <si>
    <t>5.1.8</t>
  </si>
  <si>
    <t>COMPOSIÇÃO 13</t>
  </si>
  <si>
    <t>PLACA DE SINALIZACAO DE SEGURANCA CONTRA INCENDIO, FOTOLUMINESCENTE, QUADRADA, *20 X 20* CM, EM PVC *2* MM ANTI-CHAMAS (SIMBOLOS, CORES E PICTOGRAMAS CONFORME NBR 13434) ***HIDRANTE***</t>
  </si>
  <si>
    <t>5.1.9</t>
  </si>
  <si>
    <t>COMPOSIÇÃO 14</t>
  </si>
  <si>
    <t>PLACA DE SINALIZACAO DE SEGURANCA CONTRA INCENDIO, FOTOLUMINESCENTE, QUADRADA, *20 X 20* CM, EM PVC *2* MM ANTI-CHAMAS (SIMBOLOS, CORES E PICTOGRAMAS CONFORME NBR 13434) ***MANGOTE***</t>
  </si>
  <si>
    <t>5.1.10</t>
  </si>
  <si>
    <t>COMPOSIÇÃO 15</t>
  </si>
  <si>
    <t>PLACA INDICATIVA DE "PERIGO INFLAMÁVEL PROIBIDO FUMAR" EM PVC, DIM.: 20 x 30 CM *** INSTALAR JUNTO A CENTRAL DE GÁS DO BLOCO E ***</t>
  </si>
  <si>
    <t>5.2</t>
  </si>
  <si>
    <t>PLACAS CENTRAL DE ALARME</t>
  </si>
  <si>
    <t>5.2.1</t>
  </si>
  <si>
    <t>COMPOSIÇÃO 16</t>
  </si>
  <si>
    <t>PLACA DE SINALIZACAO DE SEGURANCA CONTRA INCENDIO, FOTOLUMINESCENTE, QUADRADA, *20 X 20* CM, EM PVC *2* MM ANTI-CHAMAS (SIMBOLOS, CORES E PICTOGRAMAS CONFORME NBR 13434) ***SIRENE***</t>
  </si>
  <si>
    <t>5.2.2</t>
  </si>
  <si>
    <t>COMPOSIÇÃO 17</t>
  </si>
  <si>
    <t>PLACA DE SINALIZACAO DE SEGURANCA CONTRA INCENDIO, FOTOLUMINESCENTE, RETANGULAR, *13 X 26* CM, EM PVC *2* MM ANTI-CHAMAS (SIMBOLOS, CORES E PICTOGRAMAS CONFORME NBR 13434) ***CENTRAL DE ALARME***</t>
  </si>
  <si>
    <t>5.2.3</t>
  </si>
  <si>
    <t>COMPOSIÇÃO 18</t>
  </si>
  <si>
    <t>PLACA DE SINALIZACAO DE SEGURANCA CONTRA INCENDIO, FOTOLUMINESCENTE, RETANGULAR, *13 X 26* CM, EM PVC *2* MM ANTI-CHAMAS (SIMBOLOS, CORES E PICTOGRAMAS CONFORME NBR 13434) ***ACIONADOR BOTOEIRA***</t>
  </si>
  <si>
    <t>5.3</t>
  </si>
  <si>
    <t>PLACAS EXTINTOR</t>
  </si>
  <si>
    <t>5.3.1</t>
  </si>
  <si>
    <t>COMPOSIÇÃO 19</t>
  </si>
  <si>
    <t>PLACA DE SINALIZACAO DE SEGURANCA CONTRA INCENDIO, FOTOLUMINESCENTE, QUADRADA, *20 X 20* CM, EM PVC *2* MM ANTI-CHAMAS (SIMBOLOS, CORES E PICTOGRAMAS CONFORME NBR 13434) ***EXTINTOR ABC***</t>
  </si>
  <si>
    <t>6.0</t>
  </si>
  <si>
    <t>INSTALAÇÕES HIDRAÚLICAS</t>
  </si>
  <si>
    <t>6.1</t>
  </si>
  <si>
    <t>101916</t>
  </si>
  <si>
    <t>HIDRANTE SUBTERRÂNEO PREDIAL (COM CURVA LONGA E CAIXA), DN 75 MM - FORNECIMENTO E INSTALAÇÃO. AF_10/2020</t>
  </si>
  <si>
    <t>12.1</t>
  </si>
  <si>
    <t>02794/ORSE</t>
  </si>
  <si>
    <t>CAIXA EM ALVENARIA PARA ABRIGO DE HIDRANTE DE PASSEIO COM TAMPA EM FERRO FUNDIDO 0,60M X 0,40M X 0,40M, REBOCADA INTERNAMENTE.</t>
  </si>
  <si>
    <t>6.2</t>
  </si>
  <si>
    <t>92367</t>
  </si>
  <si>
    <t>TUBO DE AÇO GALVANIZADO SEM COSTURA, CLASSE MÉDIA, DN 65 (2 1/2"), CONEXÃO ROSQUEADA, INSTALADO EM REDE DE ALIMENTAÇÃO PARA HIDRANTE - FORNECIMENTO E INSTALAÇÃO. AF_12/2015</t>
  </si>
  <si>
    <t>6.3</t>
  </si>
  <si>
    <t>92390</t>
  </si>
  <si>
    <t>JOELHO 90 GRAUS, EM FERRO GALVANIZADO, CONEXÃO ROSQUEADA, DN 65 (2 1/2"), INSTALADO EM REDE DE ALIMENTAÇÃO PARA HIDRANTE - FORNECIMENTO E INSTALAÇÃO. AF_12/2015</t>
  </si>
  <si>
    <t>6.4</t>
  </si>
  <si>
    <t>92378</t>
  </si>
  <si>
    <t>LUVA, EM FERRO GALVANIZADO, CONEXÃO ROSQUEADA, DN 65 (2 1/2"), INSTALADO EM REDE DE ALIMENTAÇÃO PARA HIDRANTE - FORNECIMENTO E INSTALAÇÃO. AF_12/2015</t>
  </si>
  <si>
    <t>6.5</t>
  </si>
  <si>
    <t>92642</t>
  </si>
  <si>
    <t>TÊ, EM FERRO GALVANIZADO, CONEXÃO ROSQUEADA, DN 65 (2 1/2"), INSTALADO EM REDE DE ALIMENTAÇÃO PARA HIDRANTE - FORNECIMENTO E INSTALAÇÃO. AF_12/2015</t>
  </si>
  <si>
    <t>6.6</t>
  </si>
  <si>
    <t>92377</t>
  </si>
  <si>
    <t>NIPLE, EM FERRO GALVANIZADO, CONEXÃO ROSQUEADA, DN 65 (2 1/2"), INSTALADO EM REDE DE ALIMENTAÇÃO PARA HIDRANTE - FORNECIMENTO E INSTALAÇÃO. AF_12/2015</t>
  </si>
  <si>
    <t>6.7</t>
  </si>
  <si>
    <t>92896</t>
  </si>
  <si>
    <t>UNIÃO, EM FERRO GALVANIZADO, DN 65 (2 1/2"), CONEXÃO ROSQUEADA, INSTALADO EM REDE DE ALIMENTAÇÃO PARA HIDRANTE - FORNECIMENTO E INSTALAÇÃO. AF_12/2015</t>
  </si>
  <si>
    <t>6.8</t>
  </si>
  <si>
    <t>94499</t>
  </si>
  <si>
    <t>REGISTRO DE GAVETA BRUTO D= 65mm (2 1/2")</t>
  </si>
  <si>
    <t>6.9</t>
  </si>
  <si>
    <t>COMPOSIÇÃO 22</t>
  </si>
  <si>
    <t>FUNDO ANTICORROSIVO PARA METAIS FERROSOS (ZARCAO)</t>
  </si>
  <si>
    <t>M²</t>
  </si>
  <si>
    <t>6.10</t>
  </si>
  <si>
    <t>COMPOSIÇÃO 23</t>
  </si>
  <si>
    <t>TINTA ESMALTE SINTETICO PREMIUM ACETINADO *** COR VERMELHO INCÊNDIO ***</t>
  </si>
  <si>
    <t>6.11</t>
  </si>
  <si>
    <t>COMPOSIÇÃO 24</t>
  </si>
  <si>
    <t>CURVA 90 GRAUS DE FERRO GALVANIZADO, COM ROSCA BSP FEMEA, DE 2 1/2" *** HIDRANTE DE RECALQUE ***</t>
  </si>
  <si>
    <t>6.12</t>
  </si>
  <si>
    <t>UNIÃO, EM FERRO GALVANIZADO, DN 65 (2 1/2"), CONEXÃO ROSQUEADA, INSTALADO EM REDE DE ALIMENTAÇÃO PARA HIDRANTE - FORNECIMENTO E INSTALAÇÃO. AF_12/2015 *** HIDRANTE DE RECALQUE ***</t>
  </si>
  <si>
    <t>6.13</t>
  </si>
  <si>
    <t>COMPOSIÇÃO 25</t>
  </si>
  <si>
    <t>REGISTRO OU VALVULA GLOBO ANGULAR EM LATAO, PARA HIDRANTES EM INSTALACAO PREDIAL DE INCENDIO, 45 GRAUS, DIAMETRO DE 2 1/2", COM VOLANTE, CLASSE DE PRESSAO DE ATE 200 PSI ***HIDRANTE DE RECALQUE***</t>
  </si>
  <si>
    <t>6.14</t>
  </si>
  <si>
    <t>COMPOSIÇÃO 26</t>
  </si>
  <si>
    <t>FORNECIMENTO E INSTALAÇÃO DE ADAPTADOR STORZ PARA ENGATE RÁPIDO 2 1/2" x 1 1/2" COM TAMPÃO E CORRENTE (INCÊNDIO) *** HIDRANTE DE RECALQUE ***</t>
  </si>
  <si>
    <t>6.15</t>
  </si>
  <si>
    <t>100861</t>
  </si>
  <si>
    <t>SUPORTE MÃO FRANCESA EM AÇO, ABAS IGUAIS 30 CM, CAPACIDADE MINIMA 60 KG, BRANCO - FORNECIMENTO E INSTALAÇÃO. AF_01/2020 *** SUPORTE TUBULAÇÃO ***</t>
  </si>
  <si>
    <t>6.16</t>
  </si>
  <si>
    <t>COMPOSIÇÃO 28</t>
  </si>
  <si>
    <t>ABRAÇADEIRA METALICA TIPO "U" DIAM. 2.1/2" + VERGALHÃO 5/16" *** SUPORTE TUBULAÇÃO ***</t>
  </si>
  <si>
    <t>6.17</t>
  </si>
  <si>
    <t>COMPOSIÇÃO 29</t>
  </si>
  <si>
    <t>PARAFUSO DE ACO TIPO CHUMBADOR PARABOLT, DIAMETRO 3/8", COMPRIMENTO 75 MM</t>
  </si>
  <si>
    <t>7.0</t>
  </si>
  <si>
    <t>MANGOTINHOS</t>
  </si>
  <si>
    <t>7.1</t>
  </si>
  <si>
    <t>COMPOSIÇÃO 30</t>
  </si>
  <si>
    <t>MANGUEIRA DE INCENDIO, TIPO 1, DE 1 1/2", COMPRIMENTO = 30 M, TECIDO EM FIO DE POLIESTER E TUBO INTERNO EM BORRACHA SINTETICA, COM UNIOES ENGATE RAPIDO *** USAR MANGOTINHO 1" 30M ***</t>
  </si>
  <si>
    <t>7.2</t>
  </si>
  <si>
    <t>12684/ORSE</t>
  </si>
  <si>
    <t>ESGUICHO JATO REGULAVEL, TIPO ELKHART, ENGATE RAPIDO 1 1/2", PARA COMBATE A INCENDIO *** USAR ESGUICHO DE NEBLINA 1" PARA MANGOTINHO ***</t>
  </si>
  <si>
    <t>7.3</t>
  </si>
  <si>
    <t>COMPOSIÇÃO 32</t>
  </si>
  <si>
    <t>VALVULA DE ESFERA BRUTA EM BRONZE, BITOLA 1 " (REF 1552-B)</t>
  </si>
  <si>
    <t>7.4</t>
  </si>
  <si>
    <t>COMPOSIÇÃO 33</t>
  </si>
  <si>
    <t>REGISTRO OU VALVULA GLOBO ANGULAR EM LATAO, PARA HIDRANTES EM INSTALACAO PREDIAL DE INCENDIO, 45 GRAUS, DIAMETRO DE 2 1/2", COM VOLANTE, CLASSE DE PRESSAO DE ATE 200 PSI</t>
  </si>
  <si>
    <t>7.5</t>
  </si>
  <si>
    <t>COMPOSIÇÃO 34</t>
  </si>
  <si>
    <t>REDUCAO FIXA TIPO STORZ, ENGATE RAPIDO 2.1/2" X 1.1/2", EM LATAO, PARA INSTALACAO PREDIAL COMBATE A INCENDIO PREDIAL</t>
  </si>
  <si>
    <t>7.6</t>
  </si>
  <si>
    <t>COMPOSIÇÃO 35</t>
  </si>
  <si>
    <t>BUCHA DE NYLON, DIAMETRO DO FURO 8 MM, COMPRIMENTO 40 MM, COM PARAFUSO DE ROSCA SOBERBA, CABEÇA CHATA, FENDA SIMPLES, 4,8 X 50 MM</t>
  </si>
  <si>
    <t>7.7</t>
  </si>
  <si>
    <t>92369</t>
  </si>
  <si>
    <t>NIPLE, EM FERRO GALVANIZADO, CONEXÃO ROSQUEADA, DN 25 (1"), INSTALADO EM REDE DE ALIMENTAÇÃO PARA HIDRANTE - FORNECIMENTO E INSTALAÇÃO. AF_12/2015</t>
  </si>
  <si>
    <t>7.8</t>
  </si>
  <si>
    <t>7.9</t>
  </si>
  <si>
    <t>92382</t>
  </si>
  <si>
    <t>JOELHO 90 GRAUS, EM FERRO GALVANIZADO, DN 25 (1"), CONEXÃO ROSQUEADA, INSTALADO EM REDE DE ALIMENTAÇÃO PARA HIDRANTE - FORNECIMENTO E INSTALAÇÃO. AF_10/2020</t>
  </si>
  <si>
    <t>7.10</t>
  </si>
  <si>
    <t>92703</t>
  </si>
  <si>
    <t>JOELHO 90 GRAUS, EM FERRO GALVANIZADO, CONEXÃO ROSQUEADA, DN 25 (1"), INSTALADO EM REDE DE ALIMENTAÃO PARA HIDRANTE - FORNECIMENTO E INSTALAÇÃO. AF_12/2015</t>
  </si>
  <si>
    <t>7.11</t>
  </si>
  <si>
    <t>COMPOSIÇÃO 36</t>
  </si>
  <si>
    <t>TAMPAO COM CORRENTE, EM LATAO, ENGATE RAPIDO 1 1/2", PARA INSTALACAO PREDIAL DE COMBATE A INCENDIO</t>
  </si>
  <si>
    <t>7.12</t>
  </si>
  <si>
    <t>COMPOSIÇÃO 37</t>
  </si>
  <si>
    <t>CAIXA DE INCENDIO/ABRIGO PARA MANGUEIRA, EXTERNA, COM 90 X 60 X 17 CM, EM CHAPA DE ACO, PORTA COM VENTILACAO, VISOR COM A INSCRIÇÃO "INCENDIO", SUPORTE/CESTA INTERNA PARA A MANGUEIRA, PINTURA ELETROSTATICA VERMELHA.</t>
  </si>
  <si>
    <t>7.13</t>
  </si>
  <si>
    <t>COMPOSIÇÃO 38</t>
  </si>
  <si>
    <t>TE DE REDUCAO DE FERRO GALVANIZADO, COM ROSCA BSP, DE 2 1/2" X 1 1/2"</t>
  </si>
  <si>
    <t>7.14</t>
  </si>
  <si>
    <t>94495</t>
  </si>
  <si>
    <t>REGISTRO DE GAVETA BRUTO 25MM (1')</t>
  </si>
  <si>
    <t>7.15</t>
  </si>
  <si>
    <t>COMPOSIÇÃO 40</t>
  </si>
  <si>
    <t>FLANGE PVC, ROSCAVEL, SEXTAVADO, SEM FUROS, 2 1/2"</t>
  </si>
  <si>
    <t>7.16</t>
  </si>
  <si>
    <t>COMPOSIÇÃO 41</t>
  </si>
  <si>
    <t>BUCHA DE REDUCAO DE FERRO GALVANIZADO, COM ROSCA BSP, DE 1/2" X 1/4"</t>
  </si>
  <si>
    <t>7.17</t>
  </si>
  <si>
    <t>COMPOSIÇÃO 42</t>
  </si>
  <si>
    <t>TE DE REDUCAO DE FERRO GALVANIZADO, COM ROSCA BSP, DE 1" X 1/2"</t>
  </si>
  <si>
    <t>8.0</t>
  </si>
  <si>
    <t>METAIS</t>
  </si>
  <si>
    <t>8.1</t>
  </si>
  <si>
    <t>99837</t>
  </si>
  <si>
    <t>GUARDA-CORPO H = 1,10m E CORRIMAO EM TUBO FERRO GALVANIZADO, BARRAS SUPERIORES ALT=0,92m e 0,70m e BARRA INFERIOR, DIAM= 1.1/2", BARRAS VERTICAIS d=3/4" A CADA 0,11m, CURVAS DE ACO CARBONO. Rev 02 *** BLOCO A ***</t>
  </si>
  <si>
    <t>8.2</t>
  </si>
  <si>
    <t>99855</t>
  </si>
  <si>
    <t>CORRIMAO EM TUBO FERRO GALVANIZADO, BARRAS SUPERIORES ALT=0,92m e 0,70m e BARRA INFERIOR, DIAM= 1.1/2", BARRAS VERTICAIS d=3/4" A CADA 0,11m, CURVAS DE ACO CARBONO. Rev 02</t>
  </si>
  <si>
    <t>9.0</t>
  </si>
  <si>
    <t>ADMINISTRAÇÃO DO CANTEIRO DE OBRA</t>
  </si>
  <si>
    <t>9.1</t>
  </si>
  <si>
    <t>ENGENHEIRO CIVIL DE OBRA JUNIOR COM ENCARGOS COMPLEMENTARES</t>
  </si>
  <si>
    <t>H</t>
  </si>
  <si>
    <t>9.2</t>
  </si>
  <si>
    <t>MESTRE DE OBRAS COM ENCARGOS COMPLEMENTARES</t>
  </si>
  <si>
    <t>10.0</t>
  </si>
  <si>
    <t>SERVIÇOS COMPLEMENTARES</t>
  </si>
  <si>
    <t>10.1</t>
  </si>
  <si>
    <t>COMPOSIÇÃO 45</t>
  </si>
  <si>
    <t>TESTE ESTANQUEIDADE (APRESENTAR REFERÊNCIA)</t>
  </si>
  <si>
    <t>10.2</t>
  </si>
  <si>
    <t>93358</t>
  </si>
  <si>
    <t>ESCAVAÇÃO MANUAL DE VALA COM PROFUNDIDADE MENOR OU IGUAL A 1,30 M. AF_02/2021</t>
  </si>
  <si>
    <t>10.3</t>
  </si>
  <si>
    <t>92404</t>
  </si>
  <si>
    <t>EXECUÇÃO DE PÁTIO/ESTACIONAMENTO EM PISO INTERTRAVADO, COM BLOCO 16 FACES DE 22 X 11 CM, ESPESSURA 8 CM. AF_12/2015</t>
  </si>
  <si>
    <t>10.4</t>
  </si>
  <si>
    <t>101747</t>
  </si>
  <si>
    <t>PISO POLIDO EM CONCRETO 20 MPA PREPARO MECÂNICO, ESPESSURA 7CM. AF_09/2020</t>
  </si>
  <si>
    <t>10.5</t>
  </si>
  <si>
    <t>99814</t>
  </si>
  <si>
    <t>LIMPEZA FINAL DA OBRA</t>
  </si>
  <si>
    <t>11.0</t>
  </si>
  <si>
    <t>EQUIPAMENTOS</t>
  </si>
  <si>
    <t>11.1</t>
  </si>
  <si>
    <t>ALARME DE INCÊNDIO</t>
  </si>
  <si>
    <t>11.1.1</t>
  </si>
  <si>
    <t>COMPOSIÇÃO 46</t>
  </si>
  <si>
    <t>CENTRAL DE ALARME 4 LACOS ATE 256 ENDERECOS</t>
  </si>
  <si>
    <t>11.1.2</t>
  </si>
  <si>
    <t>COMPOSIÇÃO 58</t>
  </si>
  <si>
    <t>TOMADA 2P+T 10A, 250V, CONJUNTO MONTADO PARA SOBREPOR 4" X 2" (CAIXA + MODULO)</t>
  </si>
  <si>
    <t>11.1.3</t>
  </si>
  <si>
    <t>COMPOSIÇÃO 57</t>
  </si>
  <si>
    <t>FIO DE COBRE, SOLIDO, CLASSE 1, ISOLACAO EM PVC/A, ANTICHAMA BWF-B, 450/750V, SECAO NOMINAL 2,5 MM2</t>
  </si>
  <si>
    <t>11.1.4</t>
  </si>
  <si>
    <t>95729</t>
  </si>
  <si>
    <t>ELETRODUTO RÍGIDO SOLDÁVEL, PVC, DN 20 MM (½), APARENTE, INSTALADO EM TETO - FORNECIMENTO E INSTALAÇÃO. AF_11/2016_P</t>
  </si>
  <si>
    <t>11.2</t>
  </si>
  <si>
    <t>DETECTOR DE FUMAÇA</t>
  </si>
  <si>
    <t>11.2.1</t>
  </si>
  <si>
    <t>12018/ORSE</t>
  </si>
  <si>
    <t>11.3</t>
  </si>
  <si>
    <t>EXTINTOR</t>
  </si>
  <si>
    <t>11.3.1</t>
  </si>
  <si>
    <t>01511/ORSE</t>
  </si>
  <si>
    <t>EXTINTOR PORTATIL PO QUIMICO SECO ABC- 6KG ***3A 20BC***</t>
  </si>
  <si>
    <t>11.3.2</t>
  </si>
  <si>
    <t>COMPOSIÇÃO 49</t>
  </si>
  <si>
    <t>ABRIGO PARA EXTINTOR INCENDIO 75X30X25 CM</t>
  </si>
  <si>
    <t>11.3.3</t>
  </si>
  <si>
    <t>101907</t>
  </si>
  <si>
    <t>EXTINTOR DE INCÊNDIO PORTÁTIL COM CARGA DE CO2 DE 6 KG, CLASSE BC - FORNECIMENTO E INSTALAÇÃO. AF_10/2020_P</t>
  </si>
  <si>
    <t>11.3.4</t>
  </si>
  <si>
    <t>COMPOSIÇÃO 56</t>
  </si>
  <si>
    <t xml:space="preserve">ABRIGO PARA MANGUEIRA DE INCENDIO COM PÉ E PINGADEIRA </t>
  </si>
  <si>
    <t>Total=</t>
  </si>
  <si>
    <t xml:space="preserve">Panambi, </t>
  </si>
  <si>
    <t>_____________________________________</t>
  </si>
  <si>
    <t>RESPONSÁVEL TÉCNICO</t>
  </si>
  <si>
    <t>COMPOSIÇÃO DE CUSTOS UNITÁRIOS</t>
  </si>
  <si>
    <r>
      <rPr>
        <sz val="9"/>
        <color theme="1"/>
        <rFont val="Arial"/>
      </rPr>
      <t>EMPREENDIMENTO:</t>
    </r>
    <r>
      <rPr>
        <b/>
        <sz val="9"/>
        <color theme="1"/>
        <rFont val="Arial"/>
      </rPr>
      <t xml:space="preserve"> PROJETO EXECUTIVO ATUALIZAÇÃO DE PPCI IFF CAMPUS PANAMBI/RS</t>
    </r>
  </si>
  <si>
    <r>
      <rPr>
        <sz val="9"/>
        <color theme="1"/>
        <rFont val="Arial"/>
      </rPr>
      <t xml:space="preserve">PROPONENTE:  </t>
    </r>
    <r>
      <rPr>
        <b/>
        <sz val="9"/>
        <color theme="1"/>
        <rFont val="Arial"/>
      </rPr>
      <t>INSTITUTO FEDERAL FARROUPILHA - IFF CAMPUS PANAMBI/RS</t>
    </r>
  </si>
  <si>
    <r>
      <rPr>
        <sz val="9"/>
        <color theme="1"/>
        <rFont val="Arial"/>
      </rPr>
      <t>ENDEREÇO DA OBRA:</t>
    </r>
    <r>
      <rPr>
        <b/>
        <sz val="9"/>
        <color theme="1"/>
        <rFont val="Arial"/>
      </rPr>
      <t xml:space="preserve"> RUA ERECHIM, 860 - BAIRRRO PLANALTO - PANAMBI/RS</t>
    </r>
  </si>
  <si>
    <t>VALOR GLOBAL:</t>
  </si>
  <si>
    <t>CUSTO UNIT</t>
  </si>
  <si>
    <t>CUSTO</t>
  </si>
  <si>
    <t>FONTE</t>
  </si>
  <si>
    <t>CÓDIGO</t>
  </si>
  <si>
    <t>DESCRIÇÃO</t>
  </si>
  <si>
    <t>UNIDADE</t>
  </si>
  <si>
    <t>COEFIC.</t>
  </si>
  <si>
    <t>NÃO DESONER.</t>
  </si>
  <si>
    <t>FINAL</t>
  </si>
  <si>
    <t>composição 01</t>
  </si>
  <si>
    <t>composição</t>
  </si>
  <si>
    <t>01</t>
  </si>
  <si>
    <t>ACIONADOR MANUAL (BOTOEIRA) "APERTE AQUI", P/INSTAL. INCENDIO - ENDEREÇÁVEL</t>
  </si>
  <si>
    <t>Un</t>
  </si>
  <si>
    <t>cotação</t>
  </si>
  <si>
    <t>ACIONADOR ALARME DE INCÊNDIO AM-E S/ MARTELO ILUMAC ENDEREÇAVEL REF: 539</t>
  </si>
  <si>
    <t>un</t>
  </si>
  <si>
    <t>sinapi</t>
  </si>
  <si>
    <t>88247</t>
  </si>
  <si>
    <t>AUXILIAR DE ELETRICISTA COM ENCARGOS COMPLEMENTARES</t>
  </si>
  <si>
    <t>composição 02</t>
  </si>
  <si>
    <t>02</t>
  </si>
  <si>
    <t>composição 03</t>
  </si>
  <si>
    <t>03</t>
  </si>
  <si>
    <t>sinapi-i</t>
  </si>
  <si>
    <t>39346</t>
  </si>
  <si>
    <t>TAMPA PARA CONDULETE, EM PVC, PARA 1 INTERRUPTOR</t>
  </si>
  <si>
    <t xml:space="preserve">UN    </t>
  </si>
  <si>
    <t>composição 04</t>
  </si>
  <si>
    <t>04</t>
  </si>
  <si>
    <t>m</t>
  </si>
  <si>
    <t>composição 06</t>
  </si>
  <si>
    <t>06</t>
  </si>
  <si>
    <t>37556</t>
  </si>
  <si>
    <t>PLACA DE SINALIZACAO DE SEGURANCA CONTRA INCENDIO, FOTOLUMINESCENTE, QUADRADA, *20 X 20* CM, EM PVC *2* MM ANTI-CHAMAS (SIMBOLOS, CORES E PICTOGRAMAS CONFORME NBR 13434)</t>
  </si>
  <si>
    <t>88248</t>
  </si>
  <si>
    <t>AUXILIAR DE ENCANADOR OU BOMBEIRO HIDRÁULICO COM ENCARGOS COMPLEMENTARES</t>
  </si>
  <si>
    <t>0,0996000</t>
  </si>
  <si>
    <t>composição 07</t>
  </si>
  <si>
    <t>07</t>
  </si>
  <si>
    <t>37539</t>
  </si>
  <si>
    <t>PLACA DE SINALIZACAO DE SEGURANCA CONTRA INCENDIO, FOTOLUMINESCENTE, RETANGULAR, *13 X 26* CM, EM PVC *2* MM ANTI-CHAMAS (SIMBOLOS, CORES E PICTOGRAMAS CONFORME NBR 13434)</t>
  </si>
  <si>
    <t>composição 08</t>
  </si>
  <si>
    <t>08</t>
  </si>
  <si>
    <t>composição 09</t>
  </si>
  <si>
    <t>09</t>
  </si>
  <si>
    <t>composição 10</t>
  </si>
  <si>
    <t>10</t>
  </si>
  <si>
    <t>composição 11</t>
  </si>
  <si>
    <t>11</t>
  </si>
  <si>
    <t>composição 12</t>
  </si>
  <si>
    <t>12</t>
  </si>
  <si>
    <t>composição 13</t>
  </si>
  <si>
    <t>13</t>
  </si>
  <si>
    <t>composição 14</t>
  </si>
  <si>
    <t>14</t>
  </si>
  <si>
    <t>composição 15</t>
  </si>
  <si>
    <t>15</t>
  </si>
  <si>
    <t>PLACA INDICATIVA DE "PERIGO INFLAMÁVEL PROIBIDO FUMAR" EM PVC, DIM.: 20 x 40 CM *** INSTALAR JUNTO A CENTRAL DE GÁS DO BLOCO E ***</t>
  </si>
  <si>
    <t>37558</t>
  </si>
  <si>
    <t>PLACA DE SINALIZACAO DE SEGURANCA CONTRA INCENDIO, FOTOLUMINESCENTE, RETANGULAR, *20 X 40* CM, EM PVC *2* MM ANTI-CHAMAS (SIMBOLOS, CORES E PICTOGRAMAS CONFORME NBR 13434)</t>
  </si>
  <si>
    <t>composição 16</t>
  </si>
  <si>
    <t>16</t>
  </si>
  <si>
    <t>composição 17</t>
  </si>
  <si>
    <t>17</t>
  </si>
  <si>
    <t>composição 18</t>
  </si>
  <si>
    <t>18</t>
  </si>
  <si>
    <t>composição 19</t>
  </si>
  <si>
    <t>19</t>
  </si>
  <si>
    <t>composição 22</t>
  </si>
  <si>
    <t>22</t>
  </si>
  <si>
    <t>PINTURA FUNDO ANTICORROSIVO PARA METAIS FERROSOS (ZARCAO)</t>
  </si>
  <si>
    <t>7307</t>
  </si>
  <si>
    <t xml:space="preserve">L     </t>
  </si>
  <si>
    <t>5318</t>
  </si>
  <si>
    <t>SOLVENTE DILUENTE A BASE DE AGUARRAS</t>
  </si>
  <si>
    <t>88310</t>
  </si>
  <si>
    <t>PINTOR COM ENCARGOS COMPLEMENTARES</t>
  </si>
  <si>
    <t>composição 23</t>
  </si>
  <si>
    <t>23</t>
  </si>
  <si>
    <t>7311</t>
  </si>
  <si>
    <t>TINTA ESMALTE SINTETICO PREMIUM ACETINADO</t>
  </si>
  <si>
    <t>composição 24</t>
  </si>
  <si>
    <t>24</t>
  </si>
  <si>
    <t>1791</t>
  </si>
  <si>
    <t>CURVA 90 GRAUS DE FERRO GALVANIZADO, COM ROSCA BSP FEMEA, DE 2 1/2"</t>
  </si>
  <si>
    <t>0,8480000</t>
  </si>
  <si>
    <t>88267</t>
  </si>
  <si>
    <t>ENCANADOR OU BOMBEIRO HIDRÁULICO COM ENCARGOS COMPLEMENTARES</t>
  </si>
  <si>
    <t>88317</t>
  </si>
  <si>
    <t>SOLDADOR COM ENCARGOS COMPLEMENTARES</t>
  </si>
  <si>
    <t>composição 25</t>
  </si>
  <si>
    <t>25</t>
  </si>
  <si>
    <t>10904</t>
  </si>
  <si>
    <t>composição 26</t>
  </si>
  <si>
    <t>26</t>
  </si>
  <si>
    <t>05</t>
  </si>
  <si>
    <t>ADAPTADOR STORZ PARA ENGATE RÁPIDO 2 1/2" x 1 1/2" COM TAMPÃO E CORRENTE (INCÊNDIO) *** HIDRANTE DE RECALQUE ***</t>
  </si>
  <si>
    <t>composição 28</t>
  </si>
  <si>
    <t>28</t>
  </si>
  <si>
    <t>ABRACADEIRA METALICA TIPO "U" DIAM. 2.1/2" *** SUPORTE TUBULAÇÃO ***</t>
  </si>
  <si>
    <t>4350</t>
  </si>
  <si>
    <t>BUCHA DE NYLON, DIAMETRO DO FURO 8 MM, COMPRIMENTO 40 MM, COM PARAFUSO DE ROSCA SOBERBA, CABECA CHATA, FENDA SIMPLES, 4,8 X 50 MM</t>
  </si>
  <si>
    <t>SINAPI-I</t>
  </si>
  <si>
    <t>14153</t>
  </si>
  <si>
    <t>FITA METALICA PERFURADA, L = *18* MM, ROLO DE 30 M, CARGA RECOMENDADA = *30* KGF</t>
  </si>
  <si>
    <t>composição 29</t>
  </si>
  <si>
    <t>29</t>
  </si>
  <si>
    <t>11964</t>
  </si>
  <si>
    <t>composição 30</t>
  </si>
  <si>
    <t>30</t>
  </si>
  <si>
    <t>21032</t>
  </si>
  <si>
    <t>MANGUEIRA DE INCENDIO, TIPO 1, DE 1 1/2", COMPRIMENTO = 30 M, TECIDO EM FIO DE POLIESTER E TUBO INTERNO EM BORRACHA SINTETICA, COM UNIOES ENGATE RAPIDO</t>
  </si>
  <si>
    <t>composição 32</t>
  </si>
  <si>
    <t>32</t>
  </si>
  <si>
    <t>11746</t>
  </si>
  <si>
    <t>composição 33</t>
  </si>
  <si>
    <t>33</t>
  </si>
  <si>
    <t>composição 34</t>
  </si>
  <si>
    <t>34</t>
  </si>
  <si>
    <t>20972</t>
  </si>
  <si>
    <t>composição 35</t>
  </si>
  <si>
    <t>35</t>
  </si>
  <si>
    <t>composição 36</t>
  </si>
  <si>
    <t>36</t>
  </si>
  <si>
    <t>20964</t>
  </si>
  <si>
    <t>composição 37</t>
  </si>
  <si>
    <t>37</t>
  </si>
  <si>
    <t>CAIXA DE INCENDIO/ABRIGO PARA MANGUEIRA, DE EMBUTIR/INTERNA, COM 90 X 60 X 17 CM, EM CHAPA DE ACO, PORTA COM VENTILACAO, VISOR COM A INSCRICAO "INCENDIO", SUPORTE/CESTA INTERNA PARA A MANGUEIRA, PINTURA ELETROSTATICA VERMELHA *** USAR PROFUNDIDADE DE 30 CM ***</t>
  </si>
  <si>
    <t>10885</t>
  </si>
  <si>
    <t>CAIXA DE INCENDIO/ABRIGO PARA MANGUEIRA, DE EMBUTIR/INTERNA, COM 90 X 60 X 17 CM, EM CHAPA DE ACO, PORTA COM VENTILACAO, VISOR COM A INSCRICAO "INCENDIO", SUPORTE/CESTA INTERNA PARA A MANGUEIRA, PINTURA ELETROSTATICA VERMELHA</t>
  </si>
  <si>
    <t>composição 38</t>
  </si>
  <si>
    <t>38</t>
  </si>
  <si>
    <t>6308</t>
  </si>
  <si>
    <t>composição 40</t>
  </si>
  <si>
    <t>40</t>
  </si>
  <si>
    <t>3261</t>
  </si>
  <si>
    <t>composição 41</t>
  </si>
  <si>
    <t>41</t>
  </si>
  <si>
    <t>770</t>
  </si>
  <si>
    <t>composição 42</t>
  </si>
  <si>
    <t>42</t>
  </si>
  <si>
    <t>6320</t>
  </si>
  <si>
    <t>composição 45</t>
  </si>
  <si>
    <t>45</t>
  </si>
  <si>
    <t>TESTE ESTANQUENEIDADE C/ LAUDO DE ENGENHEIRO MECÂNICO OU AFIM</t>
  </si>
  <si>
    <t>composição 46</t>
  </si>
  <si>
    <t>46</t>
  </si>
  <si>
    <t>88264</t>
  </si>
  <si>
    <t>ELETRICISTA COM ENCARGOS COMPLEMENTARES</t>
  </si>
  <si>
    <t>composição 49</t>
  </si>
  <si>
    <t>49</t>
  </si>
  <si>
    <t>composição 50</t>
  </si>
  <si>
    <t>50</t>
  </si>
  <si>
    <t>PEDREIRO COM ENCARGOS COMPLEMENTARES</t>
  </si>
  <si>
    <t>88316</t>
  </si>
  <si>
    <t>SERVENTE COM ENCARGOS COMPLEMENTARES</t>
  </si>
  <si>
    <t>composição 51</t>
  </si>
  <si>
    <t>51</t>
  </si>
  <si>
    <t>composição 55</t>
  </si>
  <si>
    <t>55</t>
  </si>
  <si>
    <t>BATERIA HELIAR SUPER FREE 12 VOLTS 60 AMPERES</t>
  </si>
  <si>
    <t>56</t>
  </si>
  <si>
    <t>ABRIGO PARA MANGUEIRA DE INCÊNDIO COM PÉ E PINGADEIRA 120 x 90 x 30cm</t>
  </si>
  <si>
    <t>57</t>
  </si>
  <si>
    <t>939</t>
  </si>
  <si>
    <t>21127</t>
  </si>
  <si>
    <t>FITA ISOLANTE ADESIVA ANTICHAMA, USO ATE 750 V, EM ROLO DE 19 MM X 5 M</t>
  </si>
  <si>
    <t>0,0090000</t>
  </si>
  <si>
    <t>0,0300000</t>
  </si>
  <si>
    <t>58</t>
  </si>
  <si>
    <t>###</t>
  </si>
  <si>
    <t>Panambi, 08/10/2021</t>
  </si>
  <si>
    <t>Data</t>
  </si>
  <si>
    <t>Responsável Técnico:</t>
  </si>
  <si>
    <t>CREA/CAU:</t>
  </si>
  <si>
    <t>RESUMO PPCI</t>
  </si>
  <si>
    <t>VALOR SERVIÇO</t>
  </si>
  <si>
    <t>%</t>
  </si>
  <si>
    <t>VALOR TOTAL:</t>
  </si>
  <si>
    <t>Panambi, 08 / 10 / 2021</t>
  </si>
  <si>
    <t>_________________________________________</t>
  </si>
  <si>
    <t>__________________________________________</t>
  </si>
  <si>
    <t>CRONOGRAMA FÍSICO FINANCEIRO</t>
  </si>
  <si>
    <t>( X ) GLOBAL          (    ) INDIVIDUAL</t>
  </si>
  <si>
    <t>PROPONENTE: INSTITUTO FEDERAL FARROUPILHA - IFF CAMPUS PANAMBI/RS</t>
  </si>
  <si>
    <t>ENDEREÇO DA OBRA: RUA ERECHIM, 860 - BAIRRRO PLANALTO - PANAMBI/RS</t>
  </si>
  <si>
    <t>Item</t>
  </si>
  <si>
    <t>DISCRIMINAÇÃO DOS SERVIÇOS</t>
  </si>
  <si>
    <t>Peso</t>
  </si>
  <si>
    <t>Valor dos serviços</t>
  </si>
  <si>
    <t>MESES</t>
  </si>
  <si>
    <t>Mês 1</t>
  </si>
  <si>
    <t>Mês 2</t>
  </si>
  <si>
    <t>Mês 3</t>
  </si>
  <si>
    <t>Mês 4</t>
  </si>
  <si>
    <t>Mês 5</t>
  </si>
  <si>
    <t>(R$)</t>
  </si>
  <si>
    <t>R$</t>
  </si>
  <si>
    <t>TOTAL ACUMULADO COM BDI</t>
  </si>
  <si>
    <t>SIMPLES</t>
  </si>
  <si>
    <t>ACUMULADO</t>
  </si>
  <si>
    <t>Nº TC/CR</t>
  </si>
  <si>
    <t>PROPONENTE / TOMADOR</t>
  </si>
  <si>
    <t>IFF CAMPUS PANAMBI</t>
  </si>
  <si>
    <t>OBJETO</t>
  </si>
  <si>
    <t>PPCI EXECUTIVO</t>
  </si>
  <si>
    <t>TIPO DE OBRA DO EMPREENDIMENTO</t>
  </si>
  <si>
    <t>DESONERAÇÃO</t>
  </si>
  <si>
    <t>Fornecimento de Materiais e Equipamentos (aquisição indireta - em conjunto com licitação de obras)</t>
  </si>
  <si>
    <t>Sim</t>
  </si>
  <si>
    <t>Conforme legislação tributária municipal, definir estimativa de percentual da base de cálculo para o ISS:</t>
  </si>
  <si>
    <t>Sobre a base de cálculo, definir a respectiva alíquota do ISS (entre 2% e 5%):</t>
  </si>
  <si>
    <t>Itens</t>
  </si>
  <si>
    <t>Siglas</t>
  </si>
  <si>
    <t>% Adotado</t>
  </si>
  <si>
    <t>Situação</t>
  </si>
  <si>
    <t>1º Quartil</t>
  </si>
  <si>
    <t>Médio</t>
  </si>
  <si>
    <t>3º Quartil</t>
  </si>
  <si>
    <t>Administração Central</t>
  </si>
  <si>
    <t>AC</t>
  </si>
  <si>
    <t>-</t>
  </si>
  <si>
    <t>Seguro e Garantia</t>
  </si>
  <si>
    <t>SG</t>
  </si>
  <si>
    <t>Risco</t>
  </si>
  <si>
    <t>R</t>
  </si>
  <si>
    <t>Despesas Financeiras</t>
  </si>
  <si>
    <t>DF</t>
  </si>
  <si>
    <t>Lucro</t>
  </si>
  <si>
    <t>L</t>
  </si>
  <si>
    <t>Tributos (impostos COFINS 3%, e  PIS 0,65%)</t>
  </si>
  <si>
    <t>CP</t>
  </si>
  <si>
    <t>Tributos (ISS, variável de acordo com o município)</t>
  </si>
  <si>
    <t>ISS</t>
  </si>
  <si>
    <t>Tributos (Contribuição Previdenciária sobre a Receita Bruta - 0% ou 4,5% - Desoneração)</t>
  </si>
  <si>
    <t>CPRB</t>
  </si>
  <si>
    <t>OK</t>
  </si>
  <si>
    <t>BDI SEM desoneração
(Fórmula Acórdão TCU)</t>
  </si>
  <si>
    <t>BDI PAD</t>
  </si>
  <si>
    <t>BDI COM desoneração</t>
  </si>
  <si>
    <t>BDI DES</t>
  </si>
  <si>
    <t>Anexo: Relatório Técnico Circunstanciado justificando a adoção do percentual de cada parcela do BDI.</t>
  </si>
  <si>
    <t>Os valores de BDI foram calculados com o emprego da fórmula:</t>
  </si>
  <si>
    <t xml:space="preserve"> - 1</t>
  </si>
  <si>
    <t>Observações:</t>
  </si>
  <si>
    <t>Panambi, 05 / 07 / 2021</t>
  </si>
  <si>
    <t>Tomada de Preços n.º 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</si>
</sst>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&quot;R$&quot;\ * #,##0.00_-;\-&quot;R$&quot;\ * #,##0.00_-;_-&quot;R$&quot;\ * &quot;-&quot;??_-;_-@"/>
    <numFmt numFmtId="165" formatCode="_(* #,##0.00_);_(* \(#,##0.00\);_(* &quot;-&quot;??_);_(@_)"/>
    <numFmt numFmtId="166" formatCode="_-[$R$-416]\ * #,##0.00_-;\-[$R$-416]\ * #,##0.00_-;_-[$R$-416]\ * &quot;-&quot;??_-;_-@"/>
    <numFmt numFmtId="167" formatCode="0.000"/>
    <numFmt numFmtId="168" formatCode="0.00%;;"/>
    <numFmt numFmtId="169" formatCode="_(&quot;R$ &quot;* #,##0.00_);_(&quot;R$ &quot;* \(#,##0.00\);_(&quot;R$ &quot;* &quot;-&quot;??_);_(@_)"/>
    <numFmt numFmtId="170" formatCode="General;General;"/>
    <numFmt numFmtId="171" formatCode="dd\ &quot;de&quot;\ mmmm\ &quot;de&quot;\ yyyy"/>
  </numFmts>
  <fonts count="41" x14ac:knownFonts="1">
    <font>
      <sz val="10"/>
      <color rgb="FF000000"/>
      <name val="Arial"/>
    </font>
    <font>
      <b/>
      <sz val="10"/>
      <color rgb="FF000000"/>
      <name val="Arial"/>
    </font>
    <font>
      <sz val="10"/>
      <name val="Arial"/>
    </font>
    <font>
      <b/>
      <sz val="11"/>
      <color theme="1"/>
      <name val="Calibri"/>
    </font>
    <font>
      <sz val="10"/>
      <color theme="1"/>
      <name val="Arial"/>
    </font>
    <font>
      <b/>
      <sz val="20"/>
      <color rgb="FF000000"/>
      <name val="Calibri"/>
    </font>
    <font>
      <b/>
      <sz val="20"/>
      <color rgb="FFFF0000"/>
      <name val="Calibri"/>
    </font>
    <font>
      <i/>
      <sz val="11"/>
      <color rgb="FF000000"/>
      <name val="Calibri"/>
    </font>
    <font>
      <b/>
      <sz val="14"/>
      <color theme="1"/>
      <name val="Arial"/>
    </font>
    <font>
      <b/>
      <sz val="10"/>
      <color theme="1"/>
      <name val="Arial"/>
    </font>
    <font>
      <sz val="12"/>
      <color theme="1"/>
      <name val="Arial"/>
    </font>
    <font>
      <sz val="10"/>
      <color rgb="FFFF0000"/>
      <name val="Arial"/>
    </font>
    <font>
      <b/>
      <sz val="10"/>
      <color rgb="FFFF0000"/>
      <name val="Arial"/>
    </font>
    <font>
      <b/>
      <sz val="12"/>
      <color theme="1"/>
      <name val="Arial"/>
    </font>
    <font>
      <sz val="12"/>
      <color rgb="FFFF0000"/>
      <name val="Arial"/>
    </font>
    <font>
      <sz val="12"/>
      <color rgb="FF000000"/>
      <name val="Arial"/>
    </font>
    <font>
      <b/>
      <sz val="12"/>
      <color rgb="FFFF0000"/>
      <name val="Arial"/>
    </font>
    <font>
      <b/>
      <sz val="12"/>
      <color rgb="FF000000"/>
      <name val="Arial"/>
    </font>
    <font>
      <b/>
      <sz val="12"/>
      <name val="Arial"/>
    </font>
    <font>
      <sz val="8"/>
      <color theme="1"/>
      <name val="Calibri"/>
    </font>
    <font>
      <sz val="9"/>
      <color theme="1"/>
      <name val="Arial"/>
    </font>
    <font>
      <sz val="11"/>
      <color theme="1"/>
      <name val="Arial"/>
    </font>
    <font>
      <b/>
      <sz val="8"/>
      <color rgb="FF000000"/>
      <name val="Calibri"/>
    </font>
    <font>
      <b/>
      <sz val="8"/>
      <color theme="1"/>
      <name val="Calibri"/>
    </font>
    <font>
      <b/>
      <sz val="8"/>
      <color rgb="FFC0C0C0"/>
      <name val="Calibri"/>
    </font>
    <font>
      <sz val="8"/>
      <color rgb="FFFF0000"/>
      <name val="Calibri"/>
    </font>
    <font>
      <b/>
      <sz val="8"/>
      <color rgb="FFFF0000"/>
      <name val="Calibri"/>
    </font>
    <font>
      <sz val="10"/>
      <color theme="1"/>
      <name val="Courier New"/>
    </font>
    <font>
      <sz val="24"/>
      <color theme="1"/>
      <name val="Calibri"/>
    </font>
    <font>
      <sz val="10"/>
      <color theme="1"/>
      <name val="Calibri"/>
    </font>
    <font>
      <b/>
      <sz val="10"/>
      <name val="Arial"/>
    </font>
    <font>
      <b/>
      <sz val="11"/>
      <color theme="1"/>
      <name val="Arial"/>
    </font>
    <font>
      <b/>
      <sz val="8"/>
      <color theme="1"/>
      <name val="Arial"/>
    </font>
    <font>
      <b/>
      <sz val="11"/>
      <name val="Arial"/>
    </font>
    <font>
      <sz val="11"/>
      <color rgb="FFFFFFFF"/>
      <name val="Arial"/>
    </font>
    <font>
      <b/>
      <sz val="11"/>
      <color rgb="FF0000FF"/>
      <name val="Arial"/>
    </font>
    <font>
      <b/>
      <sz val="18"/>
      <color theme="1"/>
      <name val="Arial"/>
    </font>
    <font>
      <i/>
      <sz val="12"/>
      <color theme="1"/>
      <name val="Calibri"/>
    </font>
    <font>
      <i/>
      <u/>
      <sz val="12"/>
      <color theme="1"/>
      <name val="Calibri"/>
    </font>
    <font>
      <u/>
      <sz val="10"/>
      <color theme="1"/>
      <name val="Arial"/>
    </font>
    <font>
      <b/>
      <sz val="9"/>
      <color theme="1"/>
      <name val="Arial"/>
    </font>
  </fonts>
  <fills count="15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rgb="FFF2DBDB"/>
        <bgColor rgb="FFF2DBDB"/>
      </patternFill>
    </fill>
    <fill>
      <patternFill patternType="solid">
        <fgColor theme="0"/>
        <bgColor theme="0"/>
      </patternFill>
    </fill>
    <fill>
      <patternFill patternType="solid">
        <fgColor rgb="FFDAEEF3"/>
        <bgColor rgb="FFDAEEF3"/>
      </patternFill>
    </fill>
    <fill>
      <patternFill patternType="solid">
        <fgColor rgb="FFE5DFEC"/>
        <bgColor rgb="FFE5DFEC"/>
      </patternFill>
    </fill>
    <fill>
      <patternFill patternType="solid">
        <fgColor rgb="FFFFFFFF"/>
        <bgColor rgb="FFFFFFFF"/>
      </patternFill>
    </fill>
    <fill>
      <patternFill patternType="solid">
        <fgColor rgb="FFEAEAEA"/>
        <bgColor rgb="FFEAEAEA"/>
      </patternFill>
    </fill>
    <fill>
      <patternFill patternType="solid">
        <fgColor rgb="FFFFFFCC"/>
        <bgColor rgb="FFFFFFCC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BFBFBF"/>
        <bgColor rgb="FFBFBFBF"/>
      </patternFill>
    </fill>
    <fill>
      <patternFill patternType="solid">
        <fgColor rgb="FFDBE5F1"/>
        <bgColor rgb="FFDBE5F1"/>
      </patternFill>
    </fill>
    <fill>
      <patternFill patternType="solid">
        <fgColor rgb="FFEAF1DD"/>
        <bgColor rgb="FFEAF1DD"/>
      </patternFill>
    </fill>
  </fills>
  <borders count="8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43">
    <xf numFmtId="0" fontId="0" fillId="0" borderId="0" xfId="0" applyFont="1" applyAlignment="1"/>
    <xf numFmtId="0" fontId="4" fillId="0" borderId="7" xfId="0" applyFont="1" applyBorder="1"/>
    <xf numFmtId="0" fontId="4" fillId="0" borderId="8" xfId="0" applyFont="1" applyBorder="1"/>
    <xf numFmtId="0" fontId="4" fillId="0" borderId="0" xfId="0" applyFont="1" applyAlignment="1">
      <alignment horizontal="center"/>
    </xf>
    <xf numFmtId="165" fontId="0" fillId="0" borderId="0" xfId="0" applyNumberFormat="1" applyFont="1" applyAlignment="1">
      <alignment horizontal="center" wrapText="1"/>
    </xf>
    <xf numFmtId="165" fontId="0" fillId="0" borderId="0" xfId="0" applyNumberFormat="1" applyFont="1" applyAlignment="1">
      <alignment wrapText="1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10" fillId="4" borderId="12" xfId="0" applyFont="1" applyFill="1" applyBorder="1"/>
    <xf numFmtId="0" fontId="4" fillId="4" borderId="12" xfId="0" applyFont="1" applyFill="1" applyBorder="1"/>
    <xf numFmtId="0" fontId="4" fillId="4" borderId="13" xfId="0" applyFont="1" applyFill="1" applyBorder="1"/>
    <xf numFmtId="0" fontId="4" fillId="0" borderId="14" xfId="0" applyFont="1" applyBorder="1"/>
    <xf numFmtId="0" fontId="11" fillId="0" borderId="14" xfId="0" applyFont="1" applyBorder="1"/>
    <xf numFmtId="0" fontId="4" fillId="0" borderId="15" xfId="0" applyFont="1" applyBorder="1"/>
    <xf numFmtId="0" fontId="4" fillId="0" borderId="0" xfId="0" applyFont="1"/>
    <xf numFmtId="0" fontId="10" fillId="4" borderId="16" xfId="0" applyFont="1" applyFill="1" applyBorder="1" applyAlignment="1">
      <alignment horizontal="left"/>
    </xf>
    <xf numFmtId="0" fontId="4" fillId="4" borderId="16" xfId="0" applyFont="1" applyFill="1" applyBorder="1"/>
    <xf numFmtId="0" fontId="4" fillId="4" borderId="17" xfId="0" applyFont="1" applyFill="1" applyBorder="1"/>
    <xf numFmtId="165" fontId="12" fillId="4" borderId="17" xfId="0" applyNumberFormat="1" applyFont="1" applyFill="1" applyBorder="1"/>
    <xf numFmtId="0" fontId="9" fillId="4" borderId="17" xfId="0" applyFont="1" applyFill="1" applyBorder="1" applyAlignment="1">
      <alignment horizontal="left"/>
    </xf>
    <xf numFmtId="166" fontId="9" fillId="4" borderId="18" xfId="0" applyNumberFormat="1" applyFont="1" applyFill="1" applyBorder="1"/>
    <xf numFmtId="0" fontId="10" fillId="4" borderId="17" xfId="0" applyFont="1" applyFill="1" applyBorder="1"/>
    <xf numFmtId="0" fontId="11" fillId="4" borderId="17" xfId="0" applyFont="1" applyFill="1" applyBorder="1"/>
    <xf numFmtId="0" fontId="9" fillId="4" borderId="18" xfId="0" applyFont="1" applyFill="1" applyBorder="1" applyAlignment="1">
      <alignment horizontal="center"/>
    </xf>
    <xf numFmtId="0" fontId="10" fillId="5" borderId="16" xfId="0" applyFont="1" applyFill="1" applyBorder="1" applyAlignment="1">
      <alignment horizontal="left" wrapText="1"/>
    </xf>
    <xf numFmtId="164" fontId="9" fillId="5" borderId="16" xfId="0" applyNumberFormat="1" applyFont="1" applyFill="1" applyBorder="1"/>
    <xf numFmtId="165" fontId="4" fillId="5" borderId="17" xfId="0" applyNumberFormat="1" applyFont="1" applyFill="1" applyBorder="1" applyAlignment="1">
      <alignment horizontal="left"/>
    </xf>
    <xf numFmtId="0" fontId="13" fillId="5" borderId="17" xfId="0" applyFont="1" applyFill="1" applyBorder="1"/>
    <xf numFmtId="0" fontId="4" fillId="5" borderId="17" xfId="0" applyFont="1" applyFill="1" applyBorder="1"/>
    <xf numFmtId="0" fontId="11" fillId="0" borderId="0" xfId="0" applyFont="1"/>
    <xf numFmtId="0" fontId="4" fillId="0" borderId="11" xfId="0" applyFont="1" applyBorder="1" applyAlignment="1">
      <alignment horizontal="center"/>
    </xf>
    <xf numFmtId="0" fontId="4" fillId="0" borderId="4" xfId="0" applyFont="1" applyBorder="1"/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0" fontId="11" fillId="0" borderId="6" xfId="0" applyFont="1" applyBorder="1"/>
    <xf numFmtId="0" fontId="4" fillId="0" borderId="5" xfId="0" applyFont="1" applyBorder="1" applyAlignment="1">
      <alignment horizontal="center"/>
    </xf>
    <xf numFmtId="49" fontId="13" fillId="4" borderId="19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3" fillId="0" borderId="20" xfId="0" applyFont="1" applyBorder="1"/>
    <xf numFmtId="0" fontId="13" fillId="0" borderId="21" xfId="0" applyFont="1" applyBorder="1" applyAlignment="1">
      <alignment horizontal="center"/>
    </xf>
    <xf numFmtId="0" fontId="13" fillId="0" borderId="21" xfId="0" applyFont="1" applyBorder="1" applyAlignment="1">
      <alignment horizontal="center" wrapText="1"/>
    </xf>
    <xf numFmtId="0" fontId="13" fillId="6" borderId="21" xfId="0" applyFont="1" applyFill="1" applyBorder="1" applyAlignment="1">
      <alignment horizontal="center" vertical="center"/>
    </xf>
    <xf numFmtId="0" fontId="13" fillId="6" borderId="22" xfId="0" applyFont="1" applyFill="1" applyBorder="1" applyAlignment="1">
      <alignment vertical="center"/>
    </xf>
    <xf numFmtId="0" fontId="10" fillId="6" borderId="21" xfId="0" applyFont="1" applyFill="1" applyBorder="1"/>
    <xf numFmtId="0" fontId="14" fillId="6" borderId="21" xfId="0" applyFont="1" applyFill="1" applyBorder="1"/>
    <xf numFmtId="165" fontId="13" fillId="6" borderId="21" xfId="0" applyNumberFormat="1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49" fontId="10" fillId="4" borderId="19" xfId="0" applyNumberFormat="1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vertical="top"/>
    </xf>
    <xf numFmtId="0" fontId="10" fillId="4" borderId="21" xfId="0" applyFont="1" applyFill="1" applyBorder="1" applyAlignment="1">
      <alignment horizontal="center"/>
    </xf>
    <xf numFmtId="165" fontId="10" fillId="4" borderId="21" xfId="0" applyNumberFormat="1" applyFont="1" applyFill="1" applyBorder="1" applyAlignment="1">
      <alignment horizontal="center" vertical="center"/>
    </xf>
    <xf numFmtId="165" fontId="10" fillId="7" borderId="21" xfId="0" applyNumberFormat="1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 wrapText="1"/>
    </xf>
    <xf numFmtId="49" fontId="10" fillId="4" borderId="21" xfId="0" applyNumberFormat="1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vertical="top" wrapText="1"/>
    </xf>
    <xf numFmtId="165" fontId="10" fillId="4" borderId="21" xfId="0" applyNumberFormat="1" applyFont="1" applyFill="1" applyBorder="1" applyAlignment="1">
      <alignment vertical="center"/>
    </xf>
    <xf numFmtId="4" fontId="15" fillId="0" borderId="21" xfId="0" applyNumberFormat="1" applyFont="1" applyBorder="1" applyAlignment="1">
      <alignment horizontal="right" vertical="top" wrapText="1"/>
    </xf>
    <xf numFmtId="0" fontId="10" fillId="6" borderId="21" xfId="0" applyFont="1" applyFill="1" applyBorder="1" applyAlignment="1">
      <alignment horizontal="center"/>
    </xf>
    <xf numFmtId="0" fontId="10" fillId="6" borderId="21" xfId="0" applyFont="1" applyFill="1" applyBorder="1" applyAlignment="1">
      <alignment horizontal="center" vertical="center"/>
    </xf>
    <xf numFmtId="0" fontId="14" fillId="6" borderId="21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13" fillId="6" borderId="21" xfId="0" applyFont="1" applyFill="1" applyBorder="1" applyAlignment="1">
      <alignment horizontal="center"/>
    </xf>
    <xf numFmtId="0" fontId="16" fillId="6" borderId="21" xfId="0" applyFont="1" applyFill="1" applyBorder="1" applyAlignment="1">
      <alignment horizontal="center" vertical="center"/>
    </xf>
    <xf numFmtId="49" fontId="10" fillId="4" borderId="21" xfId="0" applyNumberFormat="1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vertical="top" wrapText="1"/>
    </xf>
    <xf numFmtId="49" fontId="10" fillId="4" borderId="22" xfId="0" applyNumberFormat="1" applyFont="1" applyFill="1" applyBorder="1" applyAlignment="1">
      <alignment vertical="top" wrapText="1"/>
    </xf>
    <xf numFmtId="165" fontId="13" fillId="6" borderId="21" xfId="0" applyNumberFormat="1" applyFont="1" applyFill="1" applyBorder="1" applyAlignment="1">
      <alignment horizontal="right" vertical="center"/>
    </xf>
    <xf numFmtId="0" fontId="13" fillId="4" borderId="21" xfId="0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vertical="center"/>
    </xf>
    <xf numFmtId="0" fontId="10" fillId="4" borderId="21" xfId="0" applyFont="1" applyFill="1" applyBorder="1"/>
    <xf numFmtId="0" fontId="14" fillId="4" borderId="21" xfId="0" applyFont="1" applyFill="1" applyBorder="1" applyAlignment="1">
      <alignment horizontal="center" vertical="center"/>
    </xf>
    <xf numFmtId="165" fontId="13" fillId="4" borderId="21" xfId="0" applyNumberFormat="1" applyFont="1" applyFill="1" applyBorder="1" applyAlignment="1">
      <alignment horizontal="right" vertical="center"/>
    </xf>
    <xf numFmtId="0" fontId="10" fillId="4" borderId="22" xfId="0" applyFont="1" applyFill="1" applyBorder="1" applyAlignment="1">
      <alignment vertical="top" shrinkToFit="1"/>
    </xf>
    <xf numFmtId="0" fontId="13" fillId="0" borderId="21" xfId="0" applyFont="1" applyBorder="1" applyAlignment="1">
      <alignment horizontal="center" vertical="center"/>
    </xf>
    <xf numFmtId="0" fontId="13" fillId="4" borderId="22" xfId="0" applyFont="1" applyFill="1" applyBorder="1" applyAlignment="1">
      <alignment vertical="top" shrinkToFit="1"/>
    </xf>
    <xf numFmtId="49" fontId="13" fillId="4" borderId="21" xfId="0" applyNumberFormat="1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vertical="top" wrapText="1"/>
    </xf>
    <xf numFmtId="4" fontId="15" fillId="4" borderId="21" xfId="0" applyNumberFormat="1" applyFont="1" applyFill="1" applyBorder="1" applyAlignment="1">
      <alignment horizontal="right" vertical="center" wrapText="1"/>
    </xf>
    <xf numFmtId="0" fontId="10" fillId="4" borderId="21" xfId="0" applyFont="1" applyFill="1" applyBorder="1" applyAlignment="1">
      <alignment horizontal="left" vertical="top" wrapText="1"/>
    </xf>
    <xf numFmtId="0" fontId="10" fillId="4" borderId="17" xfId="0" applyFont="1" applyFill="1" applyBorder="1" applyAlignment="1">
      <alignment vertical="top" wrapText="1"/>
    </xf>
    <xf numFmtId="49" fontId="14" fillId="6" borderId="21" xfId="0" applyNumberFormat="1" applyFont="1" applyFill="1" applyBorder="1" applyAlignment="1">
      <alignment horizontal="center" vertical="center"/>
    </xf>
    <xf numFmtId="0" fontId="13" fillId="6" borderId="22" xfId="0" applyFont="1" applyFill="1" applyBorder="1" applyAlignment="1">
      <alignment vertical="top" wrapText="1"/>
    </xf>
    <xf numFmtId="0" fontId="14" fillId="6" borderId="21" xfId="0" applyFont="1" applyFill="1" applyBorder="1" applyAlignment="1">
      <alignment horizontal="center"/>
    </xf>
    <xf numFmtId="165" fontId="14" fillId="6" borderId="21" xfId="0" applyNumberFormat="1" applyFont="1" applyFill="1" applyBorder="1" applyAlignment="1">
      <alignment horizontal="center"/>
    </xf>
    <xf numFmtId="165" fontId="14" fillId="6" borderId="21" xfId="0" applyNumberFormat="1" applyFont="1" applyFill="1" applyBorder="1" applyAlignment="1">
      <alignment horizontal="center" vertical="center"/>
    </xf>
    <xf numFmtId="0" fontId="17" fillId="6" borderId="23" xfId="0" applyFont="1" applyFill="1" applyBorder="1" applyAlignment="1">
      <alignment horizontal="center" vertical="top" wrapText="1"/>
    </xf>
    <xf numFmtId="0" fontId="17" fillId="6" borderId="21" xfId="0" applyFont="1" applyFill="1" applyBorder="1" applyAlignment="1">
      <alignment horizontal="left" vertical="top" wrapText="1"/>
    </xf>
    <xf numFmtId="0" fontId="17" fillId="6" borderId="24" xfId="0" applyFont="1" applyFill="1" applyBorder="1" applyAlignment="1">
      <alignment horizontal="left" vertical="top" wrapText="1"/>
    </xf>
    <xf numFmtId="4" fontId="15" fillId="6" borderId="25" xfId="0" applyNumberFormat="1" applyFont="1" applyFill="1" applyBorder="1" applyAlignment="1">
      <alignment horizontal="center" vertical="center" wrapText="1"/>
    </xf>
    <xf numFmtId="0" fontId="15" fillId="6" borderId="25" xfId="0" applyFont="1" applyFill="1" applyBorder="1" applyAlignment="1">
      <alignment horizontal="center" vertical="center" wrapText="1"/>
    </xf>
    <xf numFmtId="0" fontId="14" fillId="6" borderId="17" xfId="0" applyFont="1" applyFill="1" applyBorder="1" applyAlignment="1">
      <alignment horizontal="center" vertical="center" wrapText="1"/>
    </xf>
    <xf numFmtId="4" fontId="17" fillId="6" borderId="25" xfId="0" applyNumberFormat="1" applyFont="1" applyFill="1" applyBorder="1" applyAlignment="1">
      <alignment horizontal="right" vertical="center"/>
    </xf>
    <xf numFmtId="0" fontId="15" fillId="0" borderId="21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left" vertical="top" wrapText="1"/>
    </xf>
    <xf numFmtId="4" fontId="15" fillId="0" borderId="21" xfId="0" applyNumberFormat="1" applyFont="1" applyBorder="1" applyAlignment="1">
      <alignment horizontal="center" vertical="top" wrapText="1"/>
    </xf>
    <xf numFmtId="165" fontId="15" fillId="0" borderId="21" xfId="0" applyNumberFormat="1" applyFont="1" applyBorder="1" applyAlignment="1">
      <alignment horizontal="right" vertical="top" wrapText="1"/>
    </xf>
    <xf numFmtId="4" fontId="10" fillId="0" borderId="21" xfId="0" applyNumberFormat="1" applyFont="1" applyBorder="1" applyAlignment="1">
      <alignment horizontal="right" vertical="top" wrapText="1"/>
    </xf>
    <xf numFmtId="0" fontId="15" fillId="6" borderId="21" xfId="0" applyFont="1" applyFill="1" applyBorder="1" applyAlignment="1">
      <alignment horizontal="center" vertical="center" wrapText="1"/>
    </xf>
    <xf numFmtId="0" fontId="17" fillId="6" borderId="17" xfId="0" applyFont="1" applyFill="1" applyBorder="1" applyAlignment="1">
      <alignment horizontal="left" vertical="top" wrapText="1"/>
    </xf>
    <xf numFmtId="4" fontId="15" fillId="6" borderId="17" xfId="0" applyNumberFormat="1" applyFont="1" applyFill="1" applyBorder="1" applyAlignment="1">
      <alignment horizontal="center" vertical="center" wrapText="1"/>
    </xf>
    <xf numFmtId="0" fontId="15" fillId="6" borderId="17" xfId="0" applyFont="1" applyFill="1" applyBorder="1" applyAlignment="1">
      <alignment horizontal="center" vertical="center" wrapText="1"/>
    </xf>
    <xf numFmtId="165" fontId="13" fillId="6" borderId="26" xfId="0" applyNumberFormat="1" applyFont="1" applyFill="1" applyBorder="1" applyAlignment="1">
      <alignment horizontal="right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left" vertical="top" wrapText="1"/>
    </xf>
    <xf numFmtId="4" fontId="10" fillId="0" borderId="21" xfId="0" applyNumberFormat="1" applyFont="1" applyBorder="1" applyAlignment="1">
      <alignment horizontal="center" vertical="center" wrapText="1"/>
    </xf>
    <xf numFmtId="165" fontId="10" fillId="0" borderId="21" xfId="0" applyNumberFormat="1" applyFont="1" applyBorder="1" applyAlignment="1">
      <alignment horizontal="center" vertical="center" wrapText="1"/>
    </xf>
    <xf numFmtId="4" fontId="10" fillId="0" borderId="21" xfId="0" applyNumberFormat="1" applyFont="1" applyBorder="1" applyAlignment="1">
      <alignment horizontal="right" vertical="center" wrapText="1"/>
    </xf>
    <xf numFmtId="165" fontId="10" fillId="4" borderId="21" xfId="0" applyNumberFormat="1" applyFont="1" applyFill="1" applyBorder="1" applyAlignment="1">
      <alignment horizontal="right" vertical="center"/>
    </xf>
    <xf numFmtId="0" fontId="17" fillId="6" borderId="21" xfId="0" applyFont="1" applyFill="1" applyBorder="1" applyAlignment="1">
      <alignment horizontal="center" vertical="center" wrapText="1"/>
    </xf>
    <xf numFmtId="4" fontId="15" fillId="6" borderId="21" xfId="0" applyNumberFormat="1" applyFont="1" applyFill="1" applyBorder="1" applyAlignment="1">
      <alignment horizontal="center" vertical="center" wrapText="1"/>
    </xf>
    <xf numFmtId="0" fontId="14" fillId="6" borderId="21" xfId="0" applyFont="1" applyFill="1" applyBorder="1" applyAlignment="1">
      <alignment horizontal="center" vertical="center" wrapText="1"/>
    </xf>
    <xf numFmtId="4" fontId="17" fillId="6" borderId="21" xfId="0" applyNumberFormat="1" applyFont="1" applyFill="1" applyBorder="1" applyAlignment="1">
      <alignment horizontal="right" vertical="center" wrapText="1"/>
    </xf>
    <xf numFmtId="0" fontId="17" fillId="8" borderId="21" xfId="0" applyFont="1" applyFill="1" applyBorder="1" applyAlignment="1">
      <alignment horizontal="center" vertical="center" wrapText="1"/>
    </xf>
    <xf numFmtId="0" fontId="15" fillId="8" borderId="21" xfId="0" applyFont="1" applyFill="1" applyBorder="1" applyAlignment="1">
      <alignment horizontal="center" vertical="center" wrapText="1"/>
    </xf>
    <xf numFmtId="0" fontId="17" fillId="8" borderId="21" xfId="0" applyFont="1" applyFill="1" applyBorder="1" applyAlignment="1">
      <alignment horizontal="left" vertical="top" wrapText="1"/>
    </xf>
    <xf numFmtId="4" fontId="15" fillId="8" borderId="21" xfId="0" applyNumberFormat="1" applyFont="1" applyFill="1" applyBorder="1" applyAlignment="1">
      <alignment horizontal="center" vertical="center" wrapText="1"/>
    </xf>
    <xf numFmtId="0" fontId="14" fillId="8" borderId="21" xfId="0" applyFont="1" applyFill="1" applyBorder="1" applyAlignment="1">
      <alignment horizontal="center" vertical="center" wrapText="1"/>
    </xf>
    <xf numFmtId="4" fontId="17" fillId="8" borderId="21" xfId="0" applyNumberFormat="1" applyFont="1" applyFill="1" applyBorder="1" applyAlignment="1">
      <alignment horizontal="right" vertical="center" wrapText="1"/>
    </xf>
    <xf numFmtId="0" fontId="13" fillId="6" borderId="16" xfId="0" applyFont="1" applyFill="1" applyBorder="1" applyAlignment="1">
      <alignment horizontal="center" vertical="center"/>
    </xf>
    <xf numFmtId="49" fontId="14" fillId="6" borderId="17" xfId="0" applyNumberFormat="1" applyFont="1" applyFill="1" applyBorder="1" applyAlignment="1">
      <alignment horizontal="center" vertical="center"/>
    </xf>
    <xf numFmtId="0" fontId="13" fillId="6" borderId="17" xfId="0" applyFont="1" applyFill="1" applyBorder="1" applyAlignment="1">
      <alignment vertical="top" wrapText="1"/>
    </xf>
    <xf numFmtId="0" fontId="14" fillId="6" borderId="17" xfId="0" applyFont="1" applyFill="1" applyBorder="1" applyAlignment="1">
      <alignment horizontal="center" vertical="center"/>
    </xf>
    <xf numFmtId="165" fontId="14" fillId="6" borderId="17" xfId="0" applyNumberFormat="1" applyFont="1" applyFill="1" applyBorder="1" applyAlignment="1">
      <alignment vertical="center"/>
    </xf>
    <xf numFmtId="165" fontId="14" fillId="6" borderId="17" xfId="0" applyNumberFormat="1" applyFont="1" applyFill="1" applyBorder="1" applyAlignment="1">
      <alignment horizontal="right" vertical="center"/>
    </xf>
    <xf numFmtId="0" fontId="10" fillId="6" borderId="21" xfId="0" applyFont="1" applyFill="1" applyBorder="1" applyAlignment="1">
      <alignment vertical="center"/>
    </xf>
    <xf numFmtId="0" fontId="10" fillId="0" borderId="21" xfId="0" applyFont="1" applyBorder="1"/>
    <xf numFmtId="0" fontId="16" fillId="0" borderId="21" xfId="0" applyFont="1" applyBorder="1" applyAlignment="1">
      <alignment horizontal="right"/>
    </xf>
    <xf numFmtId="0" fontId="10" fillId="0" borderId="21" xfId="0" applyFont="1" applyBorder="1" applyAlignment="1">
      <alignment horizontal="right"/>
    </xf>
    <xf numFmtId="164" fontId="13" fillId="9" borderId="19" xfId="0" applyNumberFormat="1" applyFont="1" applyFill="1" applyBorder="1" applyAlignment="1">
      <alignment horizontal="center" vertical="center"/>
    </xf>
    <xf numFmtId="0" fontId="16" fillId="4" borderId="17" xfId="0" applyFont="1" applyFill="1" applyBorder="1" applyAlignment="1">
      <alignment horizontal="right"/>
    </xf>
    <xf numFmtId="0" fontId="10" fillId="4" borderId="17" xfId="0" applyFont="1" applyFill="1" applyBorder="1" applyAlignment="1">
      <alignment horizontal="right"/>
    </xf>
    <xf numFmtId="165" fontId="13" fillId="4" borderId="17" xfId="0" applyNumberFormat="1" applyFont="1" applyFill="1" applyBorder="1" applyAlignment="1">
      <alignment vertical="center"/>
    </xf>
    <xf numFmtId="0" fontId="18" fillId="4" borderId="17" xfId="0" applyFont="1" applyFill="1" applyBorder="1" applyAlignment="1"/>
    <xf numFmtId="0" fontId="9" fillId="4" borderId="17" xfId="0" applyFont="1" applyFill="1" applyBorder="1"/>
    <xf numFmtId="0" fontId="13" fillId="0" borderId="0" xfId="0" applyFont="1"/>
    <xf numFmtId="0" fontId="16" fillId="0" borderId="0" xfId="0" applyFont="1"/>
    <xf numFmtId="11" fontId="18" fillId="0" borderId="0" xfId="0" applyNumberFormat="1" applyFont="1" applyAlignment="1"/>
    <xf numFmtId="0" fontId="18" fillId="0" borderId="0" xfId="0" applyFont="1"/>
    <xf numFmtId="11" fontId="13" fillId="0" borderId="0" xfId="0" applyNumberFormat="1" applyFont="1"/>
    <xf numFmtId="0" fontId="9" fillId="0" borderId="14" xfId="0" applyFont="1" applyBorder="1" applyAlignment="1">
      <alignment wrapText="1"/>
    </xf>
    <xf numFmtId="0" fontId="19" fillId="0" borderId="0" xfId="0" applyFont="1"/>
    <xf numFmtId="0" fontId="21" fillId="4" borderId="17" xfId="0" applyFont="1" applyFill="1" applyBorder="1"/>
    <xf numFmtId="0" fontId="20" fillId="5" borderId="31" xfId="0" applyFont="1" applyFill="1" applyBorder="1"/>
    <xf numFmtId="0" fontId="20" fillId="5" borderId="32" xfId="0" applyFont="1" applyFill="1" applyBorder="1"/>
    <xf numFmtId="0" fontId="19" fillId="7" borderId="17" xfId="0" applyFont="1" applyFill="1" applyBorder="1"/>
    <xf numFmtId="0" fontId="22" fillId="7" borderId="17" xfId="0" applyFont="1" applyFill="1" applyBorder="1" applyAlignment="1">
      <alignment horizontal="center" vertical="center"/>
    </xf>
    <xf numFmtId="49" fontId="22" fillId="7" borderId="17" xfId="0" applyNumberFormat="1" applyFont="1" applyFill="1" applyBorder="1" applyAlignment="1">
      <alignment horizontal="center" vertical="center"/>
    </xf>
    <xf numFmtId="0" fontId="22" fillId="7" borderId="17" xfId="0" applyFont="1" applyFill="1" applyBorder="1" applyAlignment="1">
      <alignment vertical="center"/>
    </xf>
    <xf numFmtId="0" fontId="23" fillId="7" borderId="17" xfId="0" applyFont="1" applyFill="1" applyBorder="1" applyAlignment="1">
      <alignment horizontal="center"/>
    </xf>
    <xf numFmtId="0" fontId="23" fillId="0" borderId="0" xfId="0" applyFont="1"/>
    <xf numFmtId="0" fontId="24" fillId="10" borderId="35" xfId="0" applyFont="1" applyFill="1" applyBorder="1"/>
    <xf numFmtId="49" fontId="23" fillId="11" borderId="36" xfId="0" applyNumberFormat="1" applyFont="1" applyFill="1" applyBorder="1" applyAlignment="1">
      <alignment horizontal="center" wrapText="1"/>
    </xf>
    <xf numFmtId="0" fontId="23" fillId="11" borderId="36" xfId="0" applyFont="1" applyFill="1" applyBorder="1" applyAlignment="1">
      <alignment wrapText="1"/>
    </xf>
    <xf numFmtId="0" fontId="23" fillId="0" borderId="37" xfId="0" applyFont="1" applyBorder="1" applyAlignment="1">
      <alignment horizontal="center"/>
    </xf>
    <xf numFmtId="0" fontId="23" fillId="10" borderId="36" xfId="0" applyFont="1" applyFill="1" applyBorder="1"/>
    <xf numFmtId="4" fontId="23" fillId="10" borderId="38" xfId="0" applyNumberFormat="1" applyFont="1" applyFill="1" applyBorder="1" applyAlignment="1">
      <alignment horizontal="center"/>
    </xf>
    <xf numFmtId="49" fontId="19" fillId="11" borderId="39" xfId="0" applyNumberFormat="1" applyFont="1" applyFill="1" applyBorder="1" applyAlignment="1">
      <alignment horizontal="center" wrapText="1"/>
    </xf>
    <xf numFmtId="0" fontId="19" fillId="0" borderId="39" xfId="0" applyFont="1" applyBorder="1" applyAlignment="1">
      <alignment horizontal="left" wrapText="1"/>
    </xf>
    <xf numFmtId="0" fontId="19" fillId="0" borderId="39" xfId="0" applyFont="1" applyBorder="1" applyAlignment="1">
      <alignment horizontal="center" wrapText="1"/>
    </xf>
    <xf numFmtId="0" fontId="19" fillId="11" borderId="39" xfId="0" applyFont="1" applyFill="1" applyBorder="1" applyAlignment="1">
      <alignment horizontal="center" wrapText="1"/>
    </xf>
    <xf numFmtId="4" fontId="19" fillId="0" borderId="39" xfId="0" applyNumberFormat="1" applyFont="1" applyBorder="1" applyAlignment="1">
      <alignment horizontal="center" wrapText="1"/>
    </xf>
    <xf numFmtId="0" fontId="19" fillId="0" borderId="0" xfId="0" applyFont="1" applyAlignment="1">
      <alignment horizontal="left"/>
    </xf>
    <xf numFmtId="0" fontId="19" fillId="0" borderId="40" xfId="0" applyFont="1" applyBorder="1" applyAlignment="1">
      <alignment horizontal="left" wrapText="1"/>
    </xf>
    <xf numFmtId="0" fontId="19" fillId="0" borderId="40" xfId="0" applyFont="1" applyBorder="1" applyAlignment="1">
      <alignment horizontal="center" wrapText="1"/>
    </xf>
    <xf numFmtId="0" fontId="19" fillId="11" borderId="25" xfId="0" applyFont="1" applyFill="1" applyBorder="1" applyAlignment="1">
      <alignment horizontal="center" wrapText="1"/>
    </xf>
    <xf numFmtId="49" fontId="19" fillId="11" borderId="25" xfId="0" applyNumberFormat="1" applyFont="1" applyFill="1" applyBorder="1" applyAlignment="1">
      <alignment horizontal="center" wrapText="1"/>
    </xf>
    <xf numFmtId="0" fontId="19" fillId="4" borderId="17" xfId="0" applyFont="1" applyFill="1" applyBorder="1"/>
    <xf numFmtId="49" fontId="19" fillId="4" borderId="17" xfId="0" applyNumberFormat="1" applyFont="1" applyFill="1" applyBorder="1" applyAlignment="1">
      <alignment horizontal="center" wrapText="1"/>
    </xf>
    <xf numFmtId="0" fontId="19" fillId="4" borderId="17" xfId="0" applyFont="1" applyFill="1" applyBorder="1" applyAlignment="1">
      <alignment horizontal="left" wrapText="1"/>
    </xf>
    <xf numFmtId="0" fontId="19" fillId="4" borderId="17" xfId="0" applyFont="1" applyFill="1" applyBorder="1" applyAlignment="1">
      <alignment horizontal="center" wrapText="1"/>
    </xf>
    <xf numFmtId="4" fontId="19" fillId="4" borderId="17" xfId="0" applyNumberFormat="1" applyFont="1" applyFill="1" applyBorder="1" applyAlignment="1">
      <alignment horizontal="center" wrapText="1"/>
    </xf>
    <xf numFmtId="0" fontId="23" fillId="10" borderId="35" xfId="0" applyFont="1" applyFill="1" applyBorder="1"/>
    <xf numFmtId="4" fontId="23" fillId="10" borderId="41" xfId="0" applyNumberFormat="1" applyFont="1" applyFill="1" applyBorder="1" applyAlignment="1">
      <alignment horizontal="center"/>
    </xf>
    <xf numFmtId="4" fontId="19" fillId="0" borderId="42" xfId="0" applyNumberFormat="1" applyFont="1" applyBorder="1" applyAlignment="1">
      <alignment horizontal="center" wrapText="1"/>
    </xf>
    <xf numFmtId="4" fontId="19" fillId="0" borderId="0" xfId="0" applyNumberFormat="1" applyFont="1" applyAlignment="1">
      <alignment horizontal="center" wrapText="1"/>
    </xf>
    <xf numFmtId="0" fontId="23" fillId="7" borderId="17" xfId="0" applyFont="1" applyFill="1" applyBorder="1" applyAlignment="1">
      <alignment horizontal="center" vertical="center"/>
    </xf>
    <xf numFmtId="0" fontId="25" fillId="0" borderId="0" xfId="0" applyFont="1"/>
    <xf numFmtId="49" fontId="25" fillId="4" borderId="17" xfId="0" applyNumberFormat="1" applyFont="1" applyFill="1" applyBorder="1" applyAlignment="1">
      <alignment horizontal="center" wrapText="1"/>
    </xf>
    <xf numFmtId="0" fontId="25" fillId="4" borderId="17" xfId="0" applyFont="1" applyFill="1" applyBorder="1" applyAlignment="1">
      <alignment horizontal="left" wrapText="1"/>
    </xf>
    <xf numFmtId="0" fontId="25" fillId="4" borderId="17" xfId="0" applyFont="1" applyFill="1" applyBorder="1" applyAlignment="1">
      <alignment horizontal="center" wrapText="1"/>
    </xf>
    <xf numFmtId="0" fontId="25" fillId="7" borderId="17" xfId="0" applyFont="1" applyFill="1" applyBorder="1"/>
    <xf numFmtId="0" fontId="26" fillId="7" borderId="17" xfId="0" applyFont="1" applyFill="1" applyBorder="1" applyAlignment="1">
      <alignment horizontal="center" vertical="center"/>
    </xf>
    <xf numFmtId="49" fontId="26" fillId="7" borderId="17" xfId="0" applyNumberFormat="1" applyFont="1" applyFill="1" applyBorder="1" applyAlignment="1">
      <alignment horizontal="center" vertical="center"/>
    </xf>
    <xf numFmtId="0" fontId="26" fillId="7" borderId="17" xfId="0" applyFont="1" applyFill="1" applyBorder="1" applyAlignment="1">
      <alignment vertical="center"/>
    </xf>
    <xf numFmtId="4" fontId="23" fillId="4" borderId="32" xfId="0" applyNumberFormat="1" applyFont="1" applyFill="1" applyBorder="1" applyAlignment="1">
      <alignment horizontal="center"/>
    </xf>
    <xf numFmtId="4" fontId="23" fillId="10" borderId="43" xfId="0" applyNumberFormat="1" applyFont="1" applyFill="1" applyBorder="1" applyAlignment="1">
      <alignment horizontal="center"/>
    </xf>
    <xf numFmtId="4" fontId="19" fillId="0" borderId="44" xfId="0" applyNumberFormat="1" applyFont="1" applyBorder="1" applyAlignment="1">
      <alignment horizontal="center" wrapText="1"/>
    </xf>
    <xf numFmtId="0" fontId="25" fillId="4" borderId="17" xfId="0" applyFont="1" applyFill="1" applyBorder="1"/>
    <xf numFmtId="0" fontId="22" fillId="4" borderId="17" xfId="0" applyFont="1" applyFill="1" applyBorder="1" applyAlignment="1">
      <alignment horizontal="center" vertical="center"/>
    </xf>
    <xf numFmtId="4" fontId="19" fillId="0" borderId="39" xfId="0" applyNumberFormat="1" applyFont="1" applyBorder="1" applyAlignment="1">
      <alignment horizontal="right" wrapText="1"/>
    </xf>
    <xf numFmtId="0" fontId="19" fillId="11" borderId="39" xfId="0" applyFont="1" applyFill="1" applyBorder="1" applyAlignment="1">
      <alignment horizontal="left"/>
    </xf>
    <xf numFmtId="0" fontId="19" fillId="0" borderId="39" xfId="0" applyFont="1" applyBorder="1" applyAlignment="1">
      <alignment horizontal="left"/>
    </xf>
    <xf numFmtId="0" fontId="19" fillId="0" borderId="39" xfId="0" applyFont="1" applyBorder="1" applyAlignment="1">
      <alignment horizontal="right"/>
    </xf>
    <xf numFmtId="0" fontId="23" fillId="7" borderId="39" xfId="0" applyFont="1" applyFill="1" applyBorder="1" applyAlignment="1">
      <alignment horizontal="center" vertical="center"/>
    </xf>
    <xf numFmtId="4" fontId="23" fillId="10" borderId="39" xfId="0" applyNumberFormat="1" applyFont="1" applyFill="1" applyBorder="1" applyAlignment="1">
      <alignment horizontal="center"/>
    </xf>
    <xf numFmtId="0" fontId="19" fillId="4" borderId="39" xfId="0" applyFont="1" applyFill="1" applyBorder="1" applyAlignment="1">
      <alignment horizontal="center" wrapText="1"/>
    </xf>
    <xf numFmtId="4" fontId="23" fillId="4" borderId="39" xfId="0" applyNumberFormat="1" applyFont="1" applyFill="1" applyBorder="1" applyAlignment="1">
      <alignment horizontal="center"/>
    </xf>
    <xf numFmtId="4" fontId="23" fillId="4" borderId="17" xfId="0" applyNumberFormat="1" applyFont="1" applyFill="1" applyBorder="1" applyAlignment="1">
      <alignment horizontal="center"/>
    </xf>
    <xf numFmtId="4" fontId="19" fillId="0" borderId="10" xfId="0" applyNumberFormat="1" applyFont="1" applyBorder="1" applyAlignment="1">
      <alignment horizontal="center" wrapText="1"/>
    </xf>
    <xf numFmtId="2" fontId="23" fillId="10" borderId="36" xfId="0" applyNumberFormat="1" applyFont="1" applyFill="1" applyBorder="1"/>
    <xf numFmtId="0" fontId="19" fillId="7" borderId="39" xfId="0" applyFont="1" applyFill="1" applyBorder="1" applyAlignment="1">
      <alignment horizontal="center" vertical="center"/>
    </xf>
    <xf numFmtId="4" fontId="19" fillId="4" borderId="39" xfId="0" applyNumberFormat="1" applyFont="1" applyFill="1" applyBorder="1" applyAlignment="1">
      <alignment horizontal="center"/>
    </xf>
    <xf numFmtId="2" fontId="19" fillId="7" borderId="39" xfId="0" applyNumberFormat="1" applyFont="1" applyFill="1" applyBorder="1" applyAlignment="1">
      <alignment horizontal="center" vertical="center"/>
    </xf>
    <xf numFmtId="4" fontId="19" fillId="0" borderId="40" xfId="0" applyNumberFormat="1" applyFont="1" applyBorder="1" applyAlignment="1">
      <alignment horizontal="center" wrapText="1"/>
    </xf>
    <xf numFmtId="0" fontId="25" fillId="4" borderId="45" xfId="0" applyFont="1" applyFill="1" applyBorder="1"/>
    <xf numFmtId="49" fontId="25" fillId="4" borderId="45" xfId="0" applyNumberFormat="1" applyFont="1" applyFill="1" applyBorder="1" applyAlignment="1">
      <alignment horizontal="center" wrapText="1"/>
    </xf>
    <xf numFmtId="0" fontId="25" fillId="4" borderId="45" xfId="0" applyFont="1" applyFill="1" applyBorder="1" applyAlignment="1">
      <alignment horizontal="left" wrapText="1"/>
    </xf>
    <xf numFmtId="0" fontId="25" fillId="4" borderId="45" xfId="0" applyFont="1" applyFill="1" applyBorder="1" applyAlignment="1">
      <alignment horizontal="center" wrapText="1"/>
    </xf>
    <xf numFmtId="4" fontId="19" fillId="4" borderId="45" xfId="0" applyNumberFormat="1" applyFont="1" applyFill="1" applyBorder="1" applyAlignment="1">
      <alignment horizontal="center" wrapText="1"/>
    </xf>
    <xf numFmtId="0" fontId="26" fillId="4" borderId="17" xfId="0" applyFont="1" applyFill="1" applyBorder="1" applyAlignment="1">
      <alignment horizontal="center" vertical="center"/>
    </xf>
    <xf numFmtId="49" fontId="26" fillId="4" borderId="17" xfId="0" applyNumberFormat="1" applyFont="1" applyFill="1" applyBorder="1" applyAlignment="1">
      <alignment horizontal="center" vertical="center"/>
    </xf>
    <xf numFmtId="0" fontId="26" fillId="4" borderId="17" xfId="0" applyFont="1" applyFill="1" applyBorder="1" applyAlignment="1">
      <alignment vertical="center"/>
    </xf>
    <xf numFmtId="0" fontId="23" fillId="10" borderId="46" xfId="0" applyFont="1" applyFill="1" applyBorder="1"/>
    <xf numFmtId="49" fontId="23" fillId="11" borderId="47" xfId="0" applyNumberFormat="1" applyFont="1" applyFill="1" applyBorder="1" applyAlignment="1">
      <alignment horizontal="center" wrapText="1"/>
    </xf>
    <xf numFmtId="0" fontId="23" fillId="11" borderId="47" xfId="0" applyFont="1" applyFill="1" applyBorder="1" applyAlignment="1">
      <alignment wrapText="1"/>
    </xf>
    <xf numFmtId="0" fontId="23" fillId="0" borderId="48" xfId="0" applyFont="1" applyBorder="1" applyAlignment="1">
      <alignment horizontal="center"/>
    </xf>
    <xf numFmtId="0" fontId="23" fillId="10" borderId="47" xfId="0" applyFont="1" applyFill="1" applyBorder="1"/>
    <xf numFmtId="4" fontId="23" fillId="10" borderId="47" xfId="0" applyNumberFormat="1" applyFont="1" applyFill="1" applyBorder="1"/>
    <xf numFmtId="0" fontId="19" fillId="11" borderId="49" xfId="0" applyFont="1" applyFill="1" applyBorder="1" applyAlignment="1">
      <alignment horizontal="center" wrapText="1"/>
    </xf>
    <xf numFmtId="0" fontId="26" fillId="10" borderId="35" xfId="0" applyFont="1" applyFill="1" applyBorder="1"/>
    <xf numFmtId="0" fontId="23" fillId="12" borderId="39" xfId="0" applyFont="1" applyFill="1" applyBorder="1"/>
    <xf numFmtId="4" fontId="19" fillId="12" borderId="39" xfId="0" applyNumberFormat="1" applyFont="1" applyFill="1" applyBorder="1" applyAlignment="1">
      <alignment horizontal="center" wrapText="1"/>
    </xf>
    <xf numFmtId="4" fontId="23" fillId="12" borderId="39" xfId="0" applyNumberFormat="1" applyFont="1" applyFill="1" applyBorder="1" applyAlignment="1">
      <alignment horizontal="center" wrapText="1"/>
    </xf>
    <xf numFmtId="0" fontId="26" fillId="10" borderId="17" xfId="0" applyFont="1" applyFill="1" applyBorder="1"/>
    <xf numFmtId="49" fontId="23" fillId="11" borderId="17" xfId="0" applyNumberFormat="1" applyFont="1" applyFill="1" applyBorder="1" applyAlignment="1">
      <alignment horizontal="center" wrapText="1"/>
    </xf>
    <xf numFmtId="0" fontId="19" fillId="4" borderId="36" xfId="0" applyFont="1" applyFill="1" applyBorder="1" applyAlignment="1">
      <alignment wrapText="1"/>
    </xf>
    <xf numFmtId="0" fontId="23" fillId="4" borderId="47" xfId="0" applyFont="1" applyFill="1" applyBorder="1"/>
    <xf numFmtId="4" fontId="19" fillId="4" borderId="39" xfId="0" applyNumberFormat="1" applyFont="1" applyFill="1" applyBorder="1" applyAlignment="1">
      <alignment horizontal="center" wrapText="1"/>
    </xf>
    <xf numFmtId="0" fontId="19" fillId="0" borderId="0" xfId="0" applyFont="1" applyAlignment="1">
      <alignment horizontal="left" wrapText="1"/>
    </xf>
    <xf numFmtId="49" fontId="19" fillId="11" borderId="47" xfId="0" applyNumberFormat="1" applyFont="1" applyFill="1" applyBorder="1" applyAlignment="1">
      <alignment horizontal="center" wrapText="1"/>
    </xf>
    <xf numFmtId="0" fontId="19" fillId="0" borderId="44" xfId="0" applyFont="1" applyBorder="1" applyAlignment="1">
      <alignment horizontal="center" wrapText="1"/>
    </xf>
    <xf numFmtId="0" fontId="19" fillId="0" borderId="48" xfId="0" applyFont="1" applyBorder="1" applyAlignment="1">
      <alignment horizontal="center" wrapText="1"/>
    </xf>
    <xf numFmtId="4" fontId="19" fillId="4" borderId="43" xfId="0" applyNumberFormat="1" applyFont="1" applyFill="1" applyBorder="1" applyAlignment="1">
      <alignment horizontal="center"/>
    </xf>
    <xf numFmtId="0" fontId="27" fillId="4" borderId="45" xfId="0" applyFont="1" applyFill="1" applyBorder="1" applyAlignment="1">
      <alignment horizontal="left"/>
    </xf>
    <xf numFmtId="0" fontId="27" fillId="0" borderId="0" xfId="0" applyFont="1" applyAlignment="1">
      <alignment horizontal="left"/>
    </xf>
    <xf numFmtId="4" fontId="23" fillId="10" borderId="36" xfId="0" applyNumberFormat="1" applyFont="1" applyFill="1" applyBorder="1"/>
    <xf numFmtId="4" fontId="19" fillId="4" borderId="50" xfId="0" applyNumberFormat="1" applyFont="1" applyFill="1" applyBorder="1" applyAlignment="1">
      <alignment horizontal="center"/>
    </xf>
    <xf numFmtId="4" fontId="19" fillId="4" borderId="51" xfId="0" applyNumberFormat="1" applyFont="1" applyFill="1" applyBorder="1" applyAlignment="1">
      <alignment horizontal="center"/>
    </xf>
    <xf numFmtId="4" fontId="19" fillId="0" borderId="52" xfId="0" applyNumberFormat="1" applyFont="1" applyBorder="1" applyAlignment="1">
      <alignment horizontal="center" wrapText="1"/>
    </xf>
    <xf numFmtId="4" fontId="23" fillId="4" borderId="53" xfId="0" applyNumberFormat="1" applyFont="1" applyFill="1" applyBorder="1" applyAlignment="1">
      <alignment horizontal="center"/>
    </xf>
    <xf numFmtId="4" fontId="19" fillId="0" borderId="54" xfId="0" applyNumberFormat="1" applyFont="1" applyBorder="1" applyAlignment="1">
      <alignment horizontal="center" wrapText="1"/>
    </xf>
    <xf numFmtId="0" fontId="19" fillId="11" borderId="55" xfId="0" applyFont="1" applyFill="1" applyBorder="1" applyAlignment="1">
      <alignment horizontal="center" wrapText="1"/>
    </xf>
    <xf numFmtId="4" fontId="23" fillId="4" borderId="56" xfId="0" applyNumberFormat="1" applyFont="1" applyFill="1" applyBorder="1" applyAlignment="1">
      <alignment horizontal="center"/>
    </xf>
    <xf numFmtId="4" fontId="19" fillId="0" borderId="57" xfId="0" applyNumberFormat="1" applyFont="1" applyBorder="1" applyAlignment="1">
      <alignment horizontal="center" wrapText="1"/>
    </xf>
    <xf numFmtId="0" fontId="19" fillId="4" borderId="39" xfId="0" applyFont="1" applyFill="1" applyBorder="1" applyAlignment="1">
      <alignment horizontal="center" vertical="center"/>
    </xf>
    <xf numFmtId="2" fontId="19" fillId="4" borderId="39" xfId="0" applyNumberFormat="1" applyFont="1" applyFill="1" applyBorder="1" applyAlignment="1">
      <alignment horizontal="center" vertical="center"/>
    </xf>
    <xf numFmtId="4" fontId="19" fillId="4" borderId="25" xfId="0" applyNumberFormat="1" applyFont="1" applyFill="1" applyBorder="1" applyAlignment="1">
      <alignment horizontal="center"/>
    </xf>
    <xf numFmtId="0" fontId="19" fillId="0" borderId="57" xfId="0" applyFont="1" applyBorder="1"/>
    <xf numFmtId="167" fontId="19" fillId="7" borderId="39" xfId="0" applyNumberFormat="1" applyFont="1" applyFill="1" applyBorder="1" applyAlignment="1">
      <alignment horizontal="center" vertical="center"/>
    </xf>
    <xf numFmtId="4" fontId="19" fillId="4" borderId="38" xfId="0" applyNumberFormat="1" applyFont="1" applyFill="1" applyBorder="1" applyAlignment="1">
      <alignment horizontal="center"/>
    </xf>
    <xf numFmtId="4" fontId="19" fillId="0" borderId="58" xfId="0" applyNumberFormat="1" applyFont="1" applyBorder="1" applyAlignment="1">
      <alignment horizontal="center" wrapText="1"/>
    </xf>
    <xf numFmtId="0" fontId="19" fillId="10" borderId="59" xfId="0" applyFont="1" applyFill="1" applyBorder="1"/>
    <xf numFmtId="49" fontId="19" fillId="11" borderId="36" xfId="0" applyNumberFormat="1" applyFont="1" applyFill="1" applyBorder="1" applyAlignment="1">
      <alignment horizontal="center" wrapText="1"/>
    </xf>
    <xf numFmtId="0" fontId="19" fillId="11" borderId="36" xfId="0" applyFont="1" applyFill="1" applyBorder="1" applyAlignment="1">
      <alignment wrapText="1"/>
    </xf>
    <xf numFmtId="0" fontId="19" fillId="0" borderId="37" xfId="0" applyFont="1" applyBorder="1" applyAlignment="1">
      <alignment horizontal="center"/>
    </xf>
    <xf numFmtId="0" fontId="19" fillId="10" borderId="36" xfId="0" applyFont="1" applyFill="1" applyBorder="1"/>
    <xf numFmtId="0" fontId="19" fillId="10" borderId="47" xfId="0" applyFont="1" applyFill="1" applyBorder="1"/>
    <xf numFmtId="0" fontId="19" fillId="10" borderId="39" xfId="0" applyFont="1" applyFill="1" applyBorder="1"/>
    <xf numFmtId="0" fontId="19" fillId="11" borderId="39" xfId="0" applyFont="1" applyFill="1" applyBorder="1" applyAlignment="1">
      <alignment wrapText="1"/>
    </xf>
    <xf numFmtId="0" fontId="19" fillId="0" borderId="39" xfId="0" applyFont="1" applyBorder="1" applyAlignment="1">
      <alignment horizontal="center"/>
    </xf>
    <xf numFmtId="0" fontId="19" fillId="4" borderId="39" xfId="0" applyFont="1" applyFill="1" applyBorder="1"/>
    <xf numFmtId="0" fontId="23" fillId="4" borderId="39" xfId="0" applyFont="1" applyFill="1" applyBorder="1"/>
    <xf numFmtId="4" fontId="23" fillId="4" borderId="60" xfId="0" applyNumberFormat="1" applyFont="1" applyFill="1" applyBorder="1" applyAlignment="1">
      <alignment horizontal="center"/>
    </xf>
    <xf numFmtId="4" fontId="23" fillId="4" borderId="61" xfId="0" applyNumberFormat="1" applyFont="1" applyFill="1" applyBorder="1" applyAlignment="1">
      <alignment horizontal="center"/>
    </xf>
    <xf numFmtId="4" fontId="23" fillId="4" borderId="49" xfId="0" applyNumberFormat="1" applyFont="1" applyFill="1" applyBorder="1" applyAlignment="1">
      <alignment horizontal="center"/>
    </xf>
    <xf numFmtId="0" fontId="19" fillId="0" borderId="39" xfId="0" applyFont="1" applyBorder="1"/>
    <xf numFmtId="4" fontId="19" fillId="0" borderId="39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left" wrapText="1"/>
    </xf>
    <xf numFmtId="0" fontId="25" fillId="0" borderId="0" xfId="0" applyFont="1" applyAlignment="1">
      <alignment horizontal="center" wrapText="1"/>
    </xf>
    <xf numFmtId="49" fontId="23" fillId="11" borderId="12" xfId="0" applyNumberFormat="1" applyFont="1" applyFill="1" applyBorder="1" applyAlignment="1">
      <alignment wrapText="1"/>
    </xf>
    <xf numFmtId="49" fontId="19" fillId="4" borderId="39" xfId="0" applyNumberFormat="1" applyFont="1" applyFill="1" applyBorder="1" applyAlignment="1">
      <alignment horizontal="center" wrapText="1"/>
    </xf>
    <xf numFmtId="0" fontId="19" fillId="4" borderId="49" xfId="0" applyFont="1" applyFill="1" applyBorder="1" applyAlignment="1">
      <alignment horizontal="left" wrapText="1"/>
    </xf>
    <xf numFmtId="49" fontId="19" fillId="4" borderId="49" xfId="0" applyNumberFormat="1" applyFont="1" applyFill="1" applyBorder="1" applyAlignment="1">
      <alignment wrapText="1"/>
    </xf>
    <xf numFmtId="49" fontId="19" fillId="0" borderId="39" xfId="0" applyNumberFormat="1" applyFont="1" applyBorder="1" applyAlignment="1">
      <alignment horizontal="center" wrapText="1"/>
    </xf>
    <xf numFmtId="4" fontId="19" fillId="4" borderId="62" xfId="0" applyNumberFormat="1" applyFont="1" applyFill="1" applyBorder="1" applyAlignment="1">
      <alignment horizontal="center"/>
    </xf>
    <xf numFmtId="4" fontId="23" fillId="10" borderId="62" xfId="0" applyNumberFormat="1" applyFont="1" applyFill="1" applyBorder="1" applyAlignment="1">
      <alignment horizontal="center"/>
    </xf>
    <xf numFmtId="0" fontId="19" fillId="11" borderId="47" xfId="0" applyFont="1" applyFill="1" applyBorder="1" applyAlignment="1">
      <alignment horizontal="center" wrapText="1"/>
    </xf>
    <xf numFmtId="4" fontId="23" fillId="10" borderId="50" xfId="0" applyNumberFormat="1" applyFont="1" applyFill="1" applyBorder="1" applyAlignment="1">
      <alignment horizontal="center"/>
    </xf>
    <xf numFmtId="0" fontId="26" fillId="7" borderId="39" xfId="0" applyFont="1" applyFill="1" applyBorder="1" applyAlignment="1">
      <alignment horizontal="center" vertical="center"/>
    </xf>
    <xf numFmtId="0" fontId="24" fillId="10" borderId="21" xfId="0" applyFont="1" applyFill="1" applyBorder="1" applyAlignment="1">
      <alignment vertical="center"/>
    </xf>
    <xf numFmtId="0" fontId="19" fillId="0" borderId="10" xfId="0" applyFont="1" applyBorder="1"/>
    <xf numFmtId="49" fontId="19" fillId="11" borderId="13" xfId="0" applyNumberFormat="1" applyFont="1" applyFill="1" applyBorder="1" applyAlignment="1">
      <alignment horizontal="center"/>
    </xf>
    <xf numFmtId="49" fontId="19" fillId="11" borderId="17" xfId="0" applyNumberFormat="1" applyFont="1" applyFill="1" applyBorder="1" applyAlignment="1">
      <alignment horizontal="center"/>
    </xf>
    <xf numFmtId="0" fontId="4" fillId="0" borderId="64" xfId="0" applyFont="1" applyBorder="1"/>
    <xf numFmtId="0" fontId="28" fillId="7" borderId="65" xfId="0" applyFont="1" applyFill="1" applyBorder="1" applyAlignment="1">
      <alignment horizontal="left" vertical="top" wrapText="1"/>
    </xf>
    <xf numFmtId="0" fontId="4" fillId="0" borderId="66" xfId="0" applyFont="1" applyBorder="1"/>
    <xf numFmtId="0" fontId="9" fillId="0" borderId="66" xfId="0" applyFont="1" applyBorder="1" applyAlignment="1">
      <alignment wrapText="1"/>
    </xf>
    <xf numFmtId="0" fontId="9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left" vertical="center" wrapText="1"/>
    </xf>
    <xf numFmtId="4" fontId="1" fillId="0" borderId="68" xfId="0" applyNumberFormat="1" applyFont="1" applyBorder="1" applyAlignment="1">
      <alignment horizontal="right" vertical="center" wrapText="1"/>
    </xf>
    <xf numFmtId="10" fontId="1" fillId="0" borderId="70" xfId="0" applyNumberFormat="1" applyFont="1" applyBorder="1" applyAlignment="1">
      <alignment horizontal="right" vertical="center" wrapText="1"/>
    </xf>
    <xf numFmtId="0" fontId="9" fillId="0" borderId="69" xfId="0" applyFont="1" applyBorder="1" applyAlignment="1">
      <alignment horizontal="left" vertical="center" wrapText="1"/>
    </xf>
    <xf numFmtId="0" fontId="29" fillId="0" borderId="71" xfId="0" applyFont="1" applyBorder="1" applyAlignment="1">
      <alignment horizontal="center" wrapText="1"/>
    </xf>
    <xf numFmtId="0" fontId="29" fillId="0" borderId="72" xfId="0" applyFont="1" applyBorder="1" applyAlignment="1">
      <alignment wrapText="1"/>
    </xf>
    <xf numFmtId="0" fontId="9" fillId="13" borderId="73" xfId="0" applyFont="1" applyFill="1" applyBorder="1" applyAlignment="1">
      <alignment horizontal="left" vertical="center" wrapText="1"/>
    </xf>
    <xf numFmtId="4" fontId="1" fillId="13" borderId="74" xfId="0" applyNumberFormat="1" applyFont="1" applyFill="1" applyBorder="1" applyAlignment="1">
      <alignment horizontal="right" vertical="center" wrapText="1"/>
    </xf>
    <xf numFmtId="10" fontId="1" fillId="13" borderId="73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/>
    </xf>
    <xf numFmtId="0" fontId="21" fillId="0" borderId="0" xfId="0" applyFont="1"/>
    <xf numFmtId="10" fontId="4" fillId="0" borderId="0" xfId="0" applyNumberFormat="1" applyFont="1"/>
    <xf numFmtId="0" fontId="30" fillId="4" borderId="17" xfId="0" applyFont="1" applyFill="1" applyBorder="1"/>
    <xf numFmtId="0" fontId="30" fillId="0" borderId="0" xfId="0" applyFont="1"/>
    <xf numFmtId="11" fontId="30" fillId="0" borderId="0" xfId="0" applyNumberFormat="1" applyFont="1" applyAlignment="1"/>
    <xf numFmtId="11" fontId="30" fillId="0" borderId="0" xfId="0" applyNumberFormat="1" applyFont="1" applyAlignment="1">
      <alignment horizontal="left"/>
    </xf>
    <xf numFmtId="11" fontId="9" fillId="0" borderId="0" xfId="0" applyNumberFormat="1" applyFont="1"/>
    <xf numFmtId="0" fontId="31" fillId="0" borderId="0" xfId="0" applyFont="1"/>
    <xf numFmtId="0" fontId="9" fillId="14" borderId="12" xfId="0" applyFont="1" applyFill="1" applyBorder="1"/>
    <xf numFmtId="0" fontId="4" fillId="14" borderId="13" xfId="0" applyFont="1" applyFill="1" applyBorder="1"/>
    <xf numFmtId="0" fontId="4" fillId="14" borderId="50" xfId="0" applyFont="1" applyFill="1" applyBorder="1"/>
    <xf numFmtId="0" fontId="9" fillId="14" borderId="16" xfId="0" applyFont="1" applyFill="1" applyBorder="1" applyAlignment="1">
      <alignment horizontal="left"/>
    </xf>
    <xf numFmtId="0" fontId="9" fillId="14" borderId="17" xfId="0" applyFont="1" applyFill="1" applyBorder="1"/>
    <xf numFmtId="0" fontId="4" fillId="14" borderId="17" xfId="0" applyFont="1" applyFill="1" applyBorder="1"/>
    <xf numFmtId="0" fontId="4" fillId="14" borderId="17" xfId="0" applyFont="1" applyFill="1" applyBorder="1" applyAlignment="1">
      <alignment horizontal="left"/>
    </xf>
    <xf numFmtId="0" fontId="4" fillId="14" borderId="18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9" fillId="14" borderId="18" xfId="0" applyFont="1" applyFill="1" applyBorder="1"/>
    <xf numFmtId="0" fontId="9" fillId="14" borderId="75" xfId="0" applyFont="1" applyFill="1" applyBorder="1"/>
    <xf numFmtId="0" fontId="4" fillId="0" borderId="76" xfId="0" applyFont="1" applyBorder="1"/>
    <xf numFmtId="0" fontId="4" fillId="0" borderId="76" xfId="0" applyFont="1" applyBorder="1" applyAlignment="1">
      <alignment horizontal="center"/>
    </xf>
    <xf numFmtId="0" fontId="4" fillId="0" borderId="20" xfId="0" applyFont="1" applyBorder="1"/>
    <xf numFmtId="0" fontId="4" fillId="0" borderId="20" xfId="0" applyFont="1" applyBorder="1" applyAlignment="1">
      <alignment horizontal="center"/>
    </xf>
    <xf numFmtId="0" fontId="4" fillId="0" borderId="21" xfId="0" applyFont="1" applyBorder="1"/>
    <xf numFmtId="0" fontId="4" fillId="0" borderId="21" xfId="0" applyFont="1" applyBorder="1" applyAlignment="1">
      <alignment horizontal="center"/>
    </xf>
    <xf numFmtId="0" fontId="9" fillId="0" borderId="21" xfId="0" applyFont="1" applyBorder="1"/>
    <xf numFmtId="0" fontId="9" fillId="0" borderId="21" xfId="0" applyFont="1" applyBorder="1" applyAlignment="1">
      <alignment horizontal="left"/>
    </xf>
    <xf numFmtId="2" fontId="4" fillId="0" borderId="21" xfId="0" applyNumberFormat="1" applyFont="1" applyBorder="1" applyAlignment="1">
      <alignment horizontal="center" vertical="center"/>
    </xf>
    <xf numFmtId="165" fontId="4" fillId="0" borderId="21" xfId="0" applyNumberFormat="1" applyFont="1" applyBorder="1" applyAlignment="1">
      <alignment vertical="center"/>
    </xf>
    <xf numFmtId="9" fontId="4" fillId="0" borderId="21" xfId="0" applyNumberFormat="1" applyFont="1" applyBorder="1" applyAlignment="1">
      <alignment vertical="center"/>
    </xf>
    <xf numFmtId="2" fontId="4" fillId="0" borderId="21" xfId="0" applyNumberFormat="1" applyFont="1" applyBorder="1" applyAlignment="1">
      <alignment vertical="center"/>
    </xf>
    <xf numFmtId="10" fontId="4" fillId="0" borderId="21" xfId="0" applyNumberFormat="1" applyFont="1" applyBorder="1" applyAlignment="1">
      <alignment vertical="center"/>
    </xf>
    <xf numFmtId="165" fontId="4" fillId="0" borderId="0" xfId="0" applyNumberFormat="1" applyFont="1"/>
    <xf numFmtId="168" fontId="9" fillId="0" borderId="21" xfId="0" applyNumberFormat="1" applyFont="1" applyBorder="1"/>
    <xf numFmtId="168" fontId="9" fillId="0" borderId="21" xfId="0" applyNumberFormat="1" applyFont="1" applyBorder="1" applyAlignment="1">
      <alignment vertical="top" wrapText="1"/>
    </xf>
    <xf numFmtId="165" fontId="4" fillId="0" borderId="76" xfId="0" applyNumberFormat="1" applyFont="1" applyBorder="1"/>
    <xf numFmtId="165" fontId="9" fillId="0" borderId="21" xfId="0" applyNumberFormat="1" applyFont="1" applyBorder="1" applyAlignment="1">
      <alignment horizontal="center"/>
    </xf>
    <xf numFmtId="165" fontId="9" fillId="0" borderId="21" xfId="0" applyNumberFormat="1" applyFont="1" applyBorder="1"/>
    <xf numFmtId="165" fontId="9" fillId="5" borderId="19" xfId="0" applyNumberFormat="1" applyFont="1" applyFill="1" applyBorder="1"/>
    <xf numFmtId="165" fontId="9" fillId="5" borderId="19" xfId="0" applyNumberFormat="1" applyFont="1" applyFill="1" applyBorder="1" applyAlignment="1">
      <alignment horizontal="center"/>
    </xf>
    <xf numFmtId="165" fontId="9" fillId="5" borderId="21" xfId="0" applyNumberFormat="1" applyFont="1" applyFill="1" applyBorder="1"/>
    <xf numFmtId="165" fontId="9" fillId="13" borderId="21" xfId="0" applyNumberFormat="1" applyFont="1" applyFill="1" applyBorder="1"/>
    <xf numFmtId="165" fontId="9" fillId="0" borderId="0" xfId="0" applyNumberFormat="1" applyFont="1"/>
    <xf numFmtId="11" fontId="33" fillId="0" borderId="0" xfId="0" applyNumberFormat="1" applyFont="1" applyAlignment="1"/>
    <xf numFmtId="169" fontId="4" fillId="0" borderId="0" xfId="0" applyNumberFormat="1" applyFont="1"/>
    <xf numFmtId="169" fontId="4" fillId="0" borderId="4" xfId="0" applyNumberFormat="1" applyFont="1" applyBorder="1"/>
    <xf numFmtId="169" fontId="4" fillId="0" borderId="6" xfId="0" applyNumberFormat="1" applyFont="1" applyBorder="1"/>
    <xf numFmtId="0" fontId="4" fillId="0" borderId="5" xfId="0" applyFont="1" applyBorder="1"/>
    <xf numFmtId="0" fontId="21" fillId="0" borderId="21" xfId="0" applyFont="1" applyBorder="1" applyAlignment="1">
      <alignment horizontal="center" vertical="center"/>
    </xf>
    <xf numFmtId="10" fontId="21" fillId="11" borderId="21" xfId="0" applyNumberFormat="1" applyFont="1" applyFill="1" applyBorder="1" applyAlignment="1">
      <alignment horizontal="center" vertical="center"/>
    </xf>
    <xf numFmtId="4" fontId="31" fillId="0" borderId="21" xfId="0" applyNumberFormat="1" applyFont="1" applyBorder="1" applyAlignment="1">
      <alignment horizontal="center" vertical="center"/>
    </xf>
    <xf numFmtId="10" fontId="21" fillId="0" borderId="21" xfId="0" applyNumberFormat="1" applyFont="1" applyBorder="1" applyAlignment="1">
      <alignment horizontal="center" vertical="center"/>
    </xf>
    <xf numFmtId="10" fontId="21" fillId="0" borderId="21" xfId="0" applyNumberFormat="1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10" fontId="31" fillId="0" borderId="21" xfId="0" applyNumberFormat="1" applyFont="1" applyBorder="1" applyAlignment="1">
      <alignment horizontal="center" vertical="center"/>
    </xf>
    <xf numFmtId="4" fontId="31" fillId="0" borderId="21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10" fontId="34" fillId="0" borderId="0" xfId="0" applyNumberFormat="1" applyFont="1" applyAlignment="1">
      <alignment horizontal="center" vertical="center"/>
    </xf>
    <xf numFmtId="4" fontId="31" fillId="0" borderId="0" xfId="0" applyNumberFormat="1" applyFont="1" applyAlignment="1">
      <alignment horizontal="center" vertical="center" wrapText="1"/>
    </xf>
    <xf numFmtId="0" fontId="36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39" fillId="0" borderId="0" xfId="0" applyFont="1" applyAlignment="1">
      <alignment horizontal="center" vertical="top"/>
    </xf>
    <xf numFmtId="171" fontId="4" fillId="0" borderId="0" xfId="0" applyNumberFormat="1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1" fillId="0" borderId="4" xfId="0" applyFont="1" applyBorder="1" applyAlignment="1">
      <alignment horizontal="left" vertical="center" wrapText="1"/>
    </xf>
    <xf numFmtId="0" fontId="2" fillId="0" borderId="5" xfId="0" applyFont="1" applyBorder="1"/>
    <xf numFmtId="0" fontId="0" fillId="0" borderId="4" xfId="0" applyFont="1" applyBorder="1" applyAlignment="1">
      <alignment horizontal="left" vertical="center"/>
    </xf>
    <xf numFmtId="0" fontId="2" fillId="0" borderId="6" xfId="0" applyFont="1" applyBorder="1"/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65" fontId="0" fillId="0" borderId="0" xfId="0" applyNumberFormat="1" applyFont="1" applyAlignment="1">
      <alignment horizontal="center" vertical="center" wrapText="1"/>
    </xf>
    <xf numFmtId="0" fontId="0" fillId="0" borderId="0" xfId="0" applyFont="1" applyAlignment="1"/>
    <xf numFmtId="14" fontId="0" fillId="0" borderId="0" xfId="0" applyNumberFormat="1" applyFont="1" applyAlignment="1">
      <alignment horizontal="center" vertical="center" wrapText="1"/>
    </xf>
    <xf numFmtId="0" fontId="2" fillId="0" borderId="8" xfId="0" applyFont="1" applyBorder="1"/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164" fontId="6" fillId="0" borderId="4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10" xfId="0" applyFont="1" applyBorder="1"/>
    <xf numFmtId="11" fontId="13" fillId="0" borderId="0" xfId="0" applyNumberFormat="1" applyFont="1" applyAlignment="1">
      <alignment horizontal="left"/>
    </xf>
    <xf numFmtId="0" fontId="19" fillId="0" borderId="14" xfId="0" applyFont="1" applyBorder="1" applyAlignment="1">
      <alignment horizontal="right"/>
    </xf>
    <xf numFmtId="0" fontId="2" fillId="0" borderId="14" xfId="0" applyFont="1" applyBorder="1"/>
    <xf numFmtId="0" fontId="19" fillId="0" borderId="0" xfId="0" applyFont="1" applyAlignment="1">
      <alignment horizontal="right"/>
    </xf>
    <xf numFmtId="0" fontId="9" fillId="0" borderId="6" xfId="0" applyFont="1" applyBorder="1" applyAlignment="1">
      <alignment horizontal="center" wrapText="1"/>
    </xf>
    <xf numFmtId="0" fontId="20" fillId="4" borderId="1" xfId="0" applyFont="1" applyFill="1" applyBorder="1" applyAlignment="1">
      <alignment horizontal="left"/>
    </xf>
    <xf numFmtId="0" fontId="2" fillId="0" borderId="27" xfId="0" applyFont="1" applyBorder="1"/>
    <xf numFmtId="0" fontId="20" fillId="4" borderId="28" xfId="0" applyFont="1" applyFill="1" applyBorder="1" applyAlignment="1">
      <alignment horizontal="left"/>
    </xf>
    <xf numFmtId="0" fontId="2" fillId="0" borderId="29" xfId="0" applyFont="1" applyBorder="1"/>
    <xf numFmtId="0" fontId="2" fillId="0" borderId="30" xfId="0" applyFont="1" applyBorder="1"/>
    <xf numFmtId="164" fontId="20" fillId="5" borderId="33" xfId="0" applyNumberFormat="1" applyFont="1" applyFill="1" applyBorder="1" applyAlignment="1">
      <alignment horizontal="center"/>
    </xf>
    <xf numFmtId="0" fontId="2" fillId="0" borderId="34" xfId="0" applyFont="1" applyBorder="1"/>
    <xf numFmtId="0" fontId="1" fillId="0" borderId="4" xfId="0" applyFont="1" applyBorder="1" applyAlignment="1">
      <alignment horizontal="center" vertical="center" wrapText="1"/>
    </xf>
    <xf numFmtId="14" fontId="19" fillId="11" borderId="63" xfId="0" applyNumberFormat="1" applyFont="1" applyFill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11" fontId="32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4" fillId="0" borderId="76" xfId="0" applyFont="1" applyBorder="1" applyAlignment="1">
      <alignment horizontal="center" wrapText="1"/>
    </xf>
    <xf numFmtId="0" fontId="2" fillId="0" borderId="20" xfId="0" applyFont="1" applyBorder="1"/>
    <xf numFmtId="0" fontId="4" fillId="0" borderId="4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7" fillId="0" borderId="0" xfId="0" quotePrefix="1" applyFont="1" applyAlignment="1">
      <alignment horizontal="left" vertical="center"/>
    </xf>
    <xf numFmtId="0" fontId="37" fillId="0" borderId="0" xfId="0" applyFont="1" applyAlignment="1">
      <alignment horizontal="center" vertical="top"/>
    </xf>
    <xf numFmtId="0" fontId="10" fillId="0" borderId="4" xfId="0" applyFont="1" applyBorder="1" applyAlignment="1">
      <alignment horizontal="center" vertical="center" wrapText="1"/>
    </xf>
    <xf numFmtId="170" fontId="4" fillId="0" borderId="0" xfId="0" applyNumberFormat="1" applyFont="1" applyAlignment="1">
      <alignment horizontal="left"/>
    </xf>
    <xf numFmtId="0" fontId="9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34" fillId="0" borderId="14" xfId="0" applyFont="1" applyBorder="1" applyAlignment="1">
      <alignment horizontal="left" vertical="center" wrapText="1"/>
    </xf>
    <xf numFmtId="2" fontId="35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20" fillId="11" borderId="63" xfId="0" applyFont="1" applyFill="1" applyBorder="1" applyAlignment="1">
      <alignment horizontal="left"/>
    </xf>
    <xf numFmtId="0" fontId="2" fillId="0" borderId="78" xfId="0" applyFont="1" applyBorder="1"/>
    <xf numFmtId="0" fontId="2" fillId="0" borderId="79" xfId="0" applyFont="1" applyBorder="1"/>
    <xf numFmtId="0" fontId="4" fillId="0" borderId="9" xfId="0" applyFont="1" applyBorder="1" applyAlignment="1">
      <alignment horizontal="center" vertical="top" wrapText="1"/>
    </xf>
    <xf numFmtId="0" fontId="2" fillId="0" borderId="11" xfId="0" applyFont="1" applyBorder="1"/>
    <xf numFmtId="0" fontId="9" fillId="0" borderId="77" xfId="0" applyFont="1" applyBorder="1" applyAlignment="1">
      <alignment horizontal="left" vertical="top"/>
    </xf>
    <xf numFmtId="0" fontId="2" fillId="0" borderId="15" xfId="0" applyFont="1" applyBorder="1"/>
    <xf numFmtId="0" fontId="4" fillId="0" borderId="9" xfId="0" applyFont="1" applyBorder="1" applyAlignment="1">
      <alignment horizontal="left" vertical="top" wrapText="1"/>
    </xf>
    <xf numFmtId="49" fontId="4" fillId="0" borderId="9" xfId="0" applyNumberFormat="1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/>
    </xf>
    <xf numFmtId="0" fontId="20" fillId="0" borderId="4" xfId="0" applyFont="1" applyBorder="1" applyAlignment="1">
      <alignment horizontal="left" wrapText="1"/>
    </xf>
    <xf numFmtId="10" fontId="20" fillId="11" borderId="4" xfId="0" applyNumberFormat="1" applyFont="1" applyFill="1" applyBorder="1" applyAlignment="1">
      <alignment horizontal="center"/>
    </xf>
    <xf numFmtId="0" fontId="20" fillId="0" borderId="4" xfId="0" applyFont="1" applyBorder="1" applyAlignment="1">
      <alignment horizontal="left"/>
    </xf>
    <xf numFmtId="0" fontId="31" fillId="0" borderId="76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31" fillId="0" borderId="77" xfId="0" applyFont="1" applyBorder="1" applyAlignment="1">
      <alignment horizontal="center" vertical="center"/>
    </xf>
    <xf numFmtId="0" fontId="2" fillId="0" borderId="9" xfId="0" applyFont="1" applyBorder="1"/>
    <xf numFmtId="4" fontId="31" fillId="0" borderId="76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</cellXfs>
  <cellStyles count="1">
    <cellStyle name="Normal" xfId="0" builtinId="0"/>
  </cellStyles>
  <dxfs count="8">
    <dxf>
      <font>
        <color theme="0"/>
      </font>
      <fill>
        <patternFill patternType="none"/>
      </fill>
    </dxf>
    <dxf>
      <font>
        <color theme="0"/>
      </font>
      <fill>
        <patternFill patternType="solid">
          <fgColor theme="0"/>
          <bgColor theme="0"/>
        </patternFill>
      </fill>
    </dxf>
    <dxf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theme="1"/>
      </font>
      <fill>
        <patternFill patternType="solid">
          <fgColor rgb="FFD8D8D8"/>
          <bgColor rgb="FFD8D8D8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D8D8D8"/>
          <bgColor rgb="FFD8D8D8"/>
        </patternFill>
      </fill>
    </dxf>
    <dxf>
      <font>
        <color rgb="FF008000"/>
      </font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FF0000"/>
      </font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19050</xdr:rowOff>
    </xdr:from>
    <xdr:ext cx="1638300" cy="7143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638300" cy="7239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9525</xdr:rowOff>
    </xdr:from>
    <xdr:ext cx="1638300" cy="7239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1</xdr:row>
      <xdr:rowOff>28575</xdr:rowOff>
    </xdr:from>
    <xdr:ext cx="1581150" cy="7239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ackup%20Bervey\&#193;rea%20de%20Trabalho\almox\C&#243;pia%20de%20IFF%20-%20RS%20-%20PANAMBI%20-%20Almoxarifado%20de%20Qu&#237;mica%20-%20Or&#231;amento%20REV2-2020%20(Salvo%20automaticamente)%20(Salvo%20automaticamente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UI%20CESAR\Rui\RUI\PPCI%20IFF%20-%20PANAMBI%20Giovane\PO%20e%20LQ%20e%20CFF%20-%20PPCI%20IFF%20-PANAMBI%20-%20FINAL%20-%20PRE&#199;OS%20FIXAD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Declaração"/>
      <sheetName val="BDI"/>
      <sheetName val="Sintetico"/>
      <sheetName val="Resumo"/>
      <sheetName val="Cronograma"/>
      <sheetName val="Composição de custos unitários 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BDI (1)"/>
      <sheetName val="PO"/>
      <sheetName val="PLQ"/>
      <sheetName val="CFF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0"/>
  <sheetViews>
    <sheetView tabSelected="1" workbookViewId="0">
      <selection activeCell="O5" sqref="O5"/>
    </sheetView>
  </sheetViews>
  <sheetFormatPr defaultColWidth="14.42578125" defaultRowHeight="15" customHeight="1" x14ac:dyDescent="0.2"/>
  <cols>
    <col min="1" max="26" width="8.7109375" customWidth="1"/>
  </cols>
  <sheetData>
    <row r="1" spans="1:11" ht="12.75" customHeight="1" x14ac:dyDescent="0.2">
      <c r="A1" s="369" t="s">
        <v>0</v>
      </c>
      <c r="B1" s="370"/>
      <c r="C1" s="370"/>
      <c r="D1" s="370"/>
      <c r="E1" s="370"/>
      <c r="F1" s="370"/>
      <c r="G1" s="370"/>
      <c r="H1" s="370"/>
      <c r="I1" s="370"/>
      <c r="J1" s="370"/>
      <c r="K1" s="371"/>
    </row>
    <row r="2" spans="1:11" ht="12.75" customHeight="1" x14ac:dyDescent="0.2">
      <c r="A2" s="372" t="s">
        <v>1</v>
      </c>
      <c r="B2" s="373"/>
      <c r="C2" s="374" t="s">
        <v>2</v>
      </c>
      <c r="D2" s="375"/>
      <c r="E2" s="375"/>
      <c r="F2" s="375"/>
      <c r="G2" s="375"/>
      <c r="H2" s="375"/>
      <c r="I2" s="375"/>
      <c r="J2" s="375"/>
      <c r="K2" s="373"/>
    </row>
    <row r="3" spans="1:11" ht="12.75" customHeight="1" x14ac:dyDescent="0.25">
      <c r="A3" s="376" t="s">
        <v>3</v>
      </c>
      <c r="B3" s="375"/>
      <c r="C3" s="374" t="s">
        <v>593</v>
      </c>
      <c r="D3" s="375"/>
      <c r="E3" s="375"/>
      <c r="F3" s="375"/>
      <c r="G3" s="375"/>
      <c r="H3" s="375"/>
      <c r="I3" s="375"/>
      <c r="J3" s="375"/>
      <c r="K3" s="373"/>
    </row>
    <row r="4" spans="1:11" ht="12.75" customHeight="1" x14ac:dyDescent="0.25">
      <c r="A4" s="376" t="s">
        <v>4</v>
      </c>
      <c r="B4" s="375"/>
      <c r="C4" s="374" t="s">
        <v>5</v>
      </c>
      <c r="D4" s="375"/>
      <c r="E4" s="375"/>
      <c r="F4" s="375"/>
      <c r="G4" s="375"/>
      <c r="H4" s="375"/>
      <c r="I4" s="375"/>
      <c r="J4" s="375"/>
      <c r="K4" s="373"/>
    </row>
    <row r="5" spans="1:11" ht="45" customHeight="1" x14ac:dyDescent="0.2">
      <c r="A5" s="377" t="s">
        <v>6</v>
      </c>
      <c r="B5" s="375"/>
      <c r="C5" s="378" t="s">
        <v>7</v>
      </c>
      <c r="D5" s="375"/>
      <c r="E5" s="375"/>
      <c r="F5" s="375"/>
      <c r="G5" s="375"/>
      <c r="H5" s="375"/>
      <c r="I5" s="375"/>
      <c r="J5" s="375"/>
      <c r="K5" s="373"/>
    </row>
    <row r="6" spans="1:11" ht="12.75" customHeight="1" x14ac:dyDescent="0.25">
      <c r="A6" s="376" t="s">
        <v>8</v>
      </c>
      <c r="B6" s="373"/>
      <c r="C6" s="379"/>
      <c r="D6" s="375"/>
      <c r="E6" s="375"/>
      <c r="F6" s="375"/>
      <c r="G6" s="375"/>
      <c r="H6" s="375"/>
      <c r="I6" s="375"/>
      <c r="J6" s="375"/>
      <c r="K6" s="373"/>
    </row>
    <row r="7" spans="1:11" ht="12.75" customHeight="1" x14ac:dyDescent="0.25">
      <c r="A7" s="376" t="s">
        <v>9</v>
      </c>
      <c r="B7" s="373"/>
      <c r="C7" s="379"/>
      <c r="D7" s="375"/>
      <c r="E7" s="375"/>
      <c r="F7" s="375"/>
      <c r="G7" s="375"/>
      <c r="H7" s="375"/>
      <c r="I7" s="375"/>
      <c r="J7" s="375"/>
      <c r="K7" s="373"/>
    </row>
    <row r="8" spans="1:11" ht="12.75" customHeight="1" x14ac:dyDescent="0.25">
      <c r="A8" s="376" t="s">
        <v>10</v>
      </c>
      <c r="B8" s="373"/>
      <c r="C8" s="379"/>
      <c r="D8" s="375"/>
      <c r="E8" s="375"/>
      <c r="F8" s="375"/>
      <c r="G8" s="375"/>
      <c r="H8" s="375"/>
      <c r="I8" s="375"/>
      <c r="J8" s="375"/>
      <c r="K8" s="373"/>
    </row>
    <row r="9" spans="1:11" ht="12.75" customHeight="1" x14ac:dyDescent="0.25">
      <c r="A9" s="376" t="s">
        <v>11</v>
      </c>
      <c r="B9" s="373"/>
      <c r="C9" s="379"/>
      <c r="D9" s="375"/>
      <c r="E9" s="375"/>
      <c r="F9" s="375"/>
      <c r="G9" s="375"/>
      <c r="H9" s="375"/>
      <c r="I9" s="375"/>
      <c r="J9" s="375"/>
      <c r="K9" s="373"/>
    </row>
    <row r="10" spans="1:11" ht="12.75" customHeight="1" x14ac:dyDescent="0.25">
      <c r="A10" s="376" t="s">
        <v>12</v>
      </c>
      <c r="B10" s="373"/>
      <c r="C10" s="379"/>
      <c r="D10" s="375"/>
      <c r="E10" s="375"/>
      <c r="F10" s="375"/>
      <c r="G10" s="375"/>
      <c r="H10" s="375"/>
      <c r="I10" s="375"/>
      <c r="J10" s="375"/>
      <c r="K10" s="373"/>
    </row>
    <row r="11" spans="1:11" ht="12.75" customHeight="1" x14ac:dyDescent="0.25">
      <c r="A11" s="376" t="s">
        <v>13</v>
      </c>
      <c r="B11" s="373"/>
      <c r="C11" s="379"/>
      <c r="D11" s="375"/>
      <c r="E11" s="375"/>
      <c r="F11" s="375"/>
      <c r="G11" s="375"/>
      <c r="H11" s="375"/>
      <c r="I11" s="375"/>
      <c r="J11" s="375"/>
      <c r="K11" s="373"/>
    </row>
    <row r="12" spans="1:11" ht="12.75" customHeight="1" x14ac:dyDescent="0.25">
      <c r="A12" s="376" t="s">
        <v>14</v>
      </c>
      <c r="B12" s="373"/>
      <c r="C12" s="379"/>
      <c r="D12" s="375"/>
      <c r="E12" s="375"/>
      <c r="F12" s="375"/>
      <c r="G12" s="375"/>
      <c r="H12" s="375"/>
      <c r="I12" s="375"/>
      <c r="J12" s="375"/>
      <c r="K12" s="373"/>
    </row>
    <row r="13" spans="1:11" ht="12.75" customHeight="1" x14ac:dyDescent="0.25">
      <c r="A13" s="376" t="s">
        <v>15</v>
      </c>
      <c r="B13" s="373"/>
      <c r="C13" s="379"/>
      <c r="D13" s="375"/>
      <c r="E13" s="375"/>
      <c r="F13" s="375"/>
      <c r="G13" s="375"/>
      <c r="H13" s="375"/>
      <c r="I13" s="375"/>
      <c r="J13" s="375"/>
      <c r="K13" s="373"/>
    </row>
    <row r="14" spans="1:11" ht="12.75" customHeight="1" x14ac:dyDescent="0.2">
      <c r="A14" s="1"/>
      <c r="K14" s="2"/>
    </row>
    <row r="15" spans="1:11" ht="12.75" customHeight="1" x14ac:dyDescent="0.4">
      <c r="A15" s="380" t="s">
        <v>16</v>
      </c>
      <c r="B15" s="375"/>
      <c r="C15" s="375"/>
      <c r="D15" s="375"/>
      <c r="E15" s="375"/>
      <c r="F15" s="375"/>
      <c r="G15" s="373"/>
      <c r="H15" s="388" t="s">
        <v>17</v>
      </c>
      <c r="I15" s="375"/>
      <c r="J15" s="375"/>
      <c r="K15" s="373"/>
    </row>
    <row r="16" spans="1:11" ht="12.75" customHeight="1" x14ac:dyDescent="0.4">
      <c r="A16" s="380" t="s">
        <v>18</v>
      </c>
      <c r="B16" s="375"/>
      <c r="C16" s="375"/>
      <c r="D16" s="375"/>
      <c r="E16" s="375"/>
      <c r="F16" s="375"/>
      <c r="G16" s="373"/>
      <c r="H16" s="381" t="s">
        <v>19</v>
      </c>
      <c r="I16" s="375"/>
      <c r="J16" s="375"/>
      <c r="K16" s="373"/>
    </row>
    <row r="17" spans="1:11" ht="12.75" customHeight="1" x14ac:dyDescent="0.2">
      <c r="A17" s="1"/>
      <c r="K17" s="2"/>
    </row>
    <row r="18" spans="1:11" ht="12.75" customHeight="1" x14ac:dyDescent="0.2">
      <c r="A18" s="1"/>
      <c r="K18" s="2"/>
    </row>
    <row r="19" spans="1:11" ht="12.75" customHeight="1" x14ac:dyDescent="0.2">
      <c r="A19" s="1"/>
      <c r="B19" s="3"/>
      <c r="H19" s="382"/>
      <c r="I19" s="383"/>
      <c r="J19" s="384">
        <f ca="1">TODAY()</f>
        <v>44483</v>
      </c>
      <c r="K19" s="385"/>
    </row>
    <row r="20" spans="1:11" ht="12.75" customHeight="1" x14ac:dyDescent="0.2">
      <c r="A20" s="1"/>
      <c r="B20" s="3"/>
      <c r="C20" s="4"/>
      <c r="D20" s="5"/>
      <c r="E20" s="5"/>
      <c r="K20" s="2"/>
    </row>
    <row r="21" spans="1:11" ht="12.75" customHeight="1" x14ac:dyDescent="0.25">
      <c r="A21" s="1"/>
      <c r="B21" s="386" t="s">
        <v>20</v>
      </c>
      <c r="C21" s="383"/>
      <c r="D21" s="383"/>
      <c r="E21" s="383"/>
      <c r="F21" s="383"/>
      <c r="K21" s="2"/>
    </row>
    <row r="22" spans="1:11" ht="12.75" customHeight="1" x14ac:dyDescent="0.2">
      <c r="A22" s="1"/>
      <c r="B22" s="387"/>
      <c r="C22" s="383"/>
      <c r="D22" s="383"/>
      <c r="E22" s="383"/>
      <c r="K22" s="2"/>
    </row>
    <row r="23" spans="1:11" ht="12.75" customHeight="1" x14ac:dyDescent="0.2">
      <c r="A23" s="1"/>
      <c r="B23" s="387"/>
      <c r="C23" s="383"/>
      <c r="D23" s="383"/>
      <c r="E23" s="383"/>
      <c r="K23" s="2"/>
    </row>
    <row r="24" spans="1:11" ht="12.75" customHeight="1" x14ac:dyDescent="0.2">
      <c r="A24" s="1"/>
      <c r="K24" s="2"/>
    </row>
    <row r="25" spans="1:11" ht="12.75" customHeight="1" x14ac:dyDescent="0.2">
      <c r="A25" s="6"/>
      <c r="B25" s="7"/>
      <c r="C25" s="7"/>
      <c r="D25" s="7"/>
      <c r="E25" s="7"/>
      <c r="F25" s="7"/>
      <c r="G25" s="7"/>
      <c r="H25" s="7"/>
      <c r="I25" s="7"/>
      <c r="J25" s="7"/>
      <c r="K25" s="8"/>
    </row>
    <row r="26" spans="1:11" ht="12.75" customHeight="1" x14ac:dyDescent="0.2"/>
    <row r="27" spans="1:11" ht="12.75" customHeight="1" x14ac:dyDescent="0.2"/>
    <row r="28" spans="1:11" ht="12.75" customHeight="1" x14ac:dyDescent="0.2"/>
    <row r="29" spans="1:11" ht="12.75" customHeight="1" x14ac:dyDescent="0.2"/>
    <row r="30" spans="1:11" ht="12.75" customHeight="1" x14ac:dyDescent="0.2"/>
    <row r="31" spans="1:11" ht="12.75" customHeight="1" x14ac:dyDescent="0.2"/>
    <row r="32" spans="1:11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34">
    <mergeCell ref="B22:E22"/>
    <mergeCell ref="B23:E23"/>
    <mergeCell ref="C9:K9"/>
    <mergeCell ref="C10:K10"/>
    <mergeCell ref="C11:K11"/>
    <mergeCell ref="C12:K12"/>
    <mergeCell ref="C13:K13"/>
    <mergeCell ref="A15:G15"/>
    <mergeCell ref="H15:K15"/>
    <mergeCell ref="A16:G16"/>
    <mergeCell ref="H16:K16"/>
    <mergeCell ref="H19:I19"/>
    <mergeCell ref="J19:K19"/>
    <mergeCell ref="B21:F21"/>
    <mergeCell ref="A11:B11"/>
    <mergeCell ref="A12:B12"/>
    <mergeCell ref="A13:B13"/>
    <mergeCell ref="A5:B5"/>
    <mergeCell ref="C5:K5"/>
    <mergeCell ref="A6:B6"/>
    <mergeCell ref="C6:K6"/>
    <mergeCell ref="A7:B7"/>
    <mergeCell ref="C7:K7"/>
    <mergeCell ref="C8:K8"/>
    <mergeCell ref="A4:B4"/>
    <mergeCell ref="C4:K4"/>
    <mergeCell ref="A8:B8"/>
    <mergeCell ref="A9:B9"/>
    <mergeCell ref="A10:B10"/>
    <mergeCell ref="A1:K1"/>
    <mergeCell ref="A2:B2"/>
    <mergeCell ref="C2:K2"/>
    <mergeCell ref="A3:B3"/>
    <mergeCell ref="C3:K3"/>
  </mergeCells>
  <pageMargins left="0.511811024" right="0.511811024" top="0.78740157499999996" bottom="0.78740157499999996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defaultColWidth="14.42578125" defaultRowHeight="15" customHeight="1" x14ac:dyDescent="0.2"/>
  <cols>
    <col min="1" max="1" width="11.42578125" customWidth="1"/>
    <col min="2" max="2" width="19.28515625" customWidth="1"/>
    <col min="3" max="3" width="151.5703125" customWidth="1"/>
    <col min="4" max="4" width="10.140625" customWidth="1"/>
    <col min="5" max="5" width="11.5703125" customWidth="1"/>
    <col min="6" max="7" width="15.7109375" customWidth="1"/>
    <col min="8" max="8" width="20.42578125" customWidth="1"/>
    <col min="9" max="9" width="20.85546875" customWidth="1"/>
    <col min="10" max="10" width="11.42578125" customWidth="1"/>
    <col min="11" max="11" width="19.85546875" customWidth="1"/>
    <col min="12" max="26" width="11.42578125" customWidth="1"/>
  </cols>
  <sheetData>
    <row r="1" spans="1:26" ht="6.75" customHeight="1" x14ac:dyDescent="0.25">
      <c r="C1" s="389" t="s">
        <v>21</v>
      </c>
      <c r="D1" s="383"/>
      <c r="E1" s="383"/>
      <c r="F1" s="383"/>
      <c r="G1" s="9"/>
    </row>
    <row r="2" spans="1:26" ht="6.75" customHeight="1" x14ac:dyDescent="0.25">
      <c r="C2" s="383"/>
      <c r="D2" s="383"/>
      <c r="E2" s="383"/>
      <c r="F2" s="383"/>
      <c r="G2" s="9"/>
    </row>
    <row r="3" spans="1:26" ht="6.75" customHeight="1" x14ac:dyDescent="0.25">
      <c r="C3" s="383"/>
      <c r="D3" s="383"/>
      <c r="E3" s="383"/>
      <c r="F3" s="383"/>
      <c r="G3" s="9"/>
    </row>
    <row r="4" spans="1:26" ht="6.75" customHeight="1" x14ac:dyDescent="0.25">
      <c r="C4" s="383"/>
      <c r="D4" s="383"/>
      <c r="E4" s="383"/>
      <c r="F4" s="383"/>
      <c r="G4" s="9"/>
    </row>
    <row r="5" spans="1:26" ht="15" customHeight="1" x14ac:dyDescent="0.25">
      <c r="A5" s="10"/>
      <c r="B5" s="10"/>
      <c r="C5" s="383"/>
      <c r="D5" s="383"/>
      <c r="E5" s="383"/>
      <c r="F5" s="383"/>
      <c r="G5" s="9"/>
      <c r="H5" s="10"/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5" customHeight="1" x14ac:dyDescent="0.25">
      <c r="A6" s="10"/>
      <c r="B6" s="10"/>
      <c r="C6" s="390"/>
      <c r="D6" s="390"/>
      <c r="E6" s="390"/>
      <c r="F6" s="390"/>
      <c r="G6" s="9"/>
      <c r="H6" s="10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5" customHeight="1" x14ac:dyDescent="0.25">
      <c r="A7" s="12" t="s">
        <v>22</v>
      </c>
      <c r="B7" s="13"/>
      <c r="C7" s="14"/>
      <c r="D7" s="15"/>
      <c r="E7" s="15"/>
      <c r="F7" s="16"/>
      <c r="G7" s="16"/>
      <c r="H7" s="15"/>
      <c r="I7" s="17"/>
      <c r="J7" s="18"/>
    </row>
    <row r="8" spans="1:26" ht="15" customHeight="1" x14ac:dyDescent="0.25">
      <c r="A8" s="19" t="s">
        <v>23</v>
      </c>
      <c r="B8" s="20"/>
      <c r="C8" s="21"/>
      <c r="F8" s="22"/>
      <c r="G8" s="22"/>
      <c r="H8" s="23"/>
      <c r="I8" s="24"/>
      <c r="J8" s="18"/>
    </row>
    <row r="9" spans="1:26" ht="15" customHeight="1" x14ac:dyDescent="0.25">
      <c r="A9" s="19" t="s">
        <v>24</v>
      </c>
      <c r="B9" s="20"/>
      <c r="C9" s="21"/>
      <c r="D9" s="25" t="s">
        <v>25</v>
      </c>
      <c r="E9" s="21"/>
      <c r="F9" s="26"/>
      <c r="G9" s="26"/>
      <c r="H9" s="21"/>
      <c r="I9" s="27"/>
      <c r="J9" s="18"/>
    </row>
    <row r="10" spans="1:26" ht="30" customHeight="1" x14ac:dyDescent="0.25">
      <c r="A10" s="28" t="s">
        <v>26</v>
      </c>
      <c r="B10" s="29">
        <f>I120</f>
        <v>0</v>
      </c>
      <c r="C10" s="30"/>
      <c r="D10" s="31" t="s">
        <v>27</v>
      </c>
      <c r="E10" s="32"/>
      <c r="F10" s="33"/>
      <c r="G10" s="33"/>
      <c r="H10" s="18"/>
      <c r="I10" s="34"/>
      <c r="J10" s="18"/>
    </row>
    <row r="11" spans="1:26" ht="24" customHeight="1" x14ac:dyDescent="0.2">
      <c r="A11" s="35"/>
      <c r="B11" s="36"/>
      <c r="C11" s="37"/>
      <c r="D11" s="36"/>
      <c r="E11" s="37"/>
      <c r="F11" s="38"/>
      <c r="G11" s="38"/>
      <c r="H11" s="37"/>
      <c r="I11" s="39"/>
      <c r="J11" s="33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52.5" customHeight="1" x14ac:dyDescent="0.25">
      <c r="A12" s="40" t="s">
        <v>28</v>
      </c>
      <c r="B12" s="40" t="s">
        <v>29</v>
      </c>
      <c r="C12" s="41" t="s">
        <v>30</v>
      </c>
      <c r="D12" s="42" t="s">
        <v>31</v>
      </c>
      <c r="E12" s="43" t="s">
        <v>32</v>
      </c>
      <c r="F12" s="44" t="s">
        <v>33</v>
      </c>
      <c r="G12" s="44" t="s">
        <v>34</v>
      </c>
      <c r="H12" s="43" t="s">
        <v>35</v>
      </c>
      <c r="I12" s="43" t="s">
        <v>36</v>
      </c>
      <c r="J12" s="33"/>
    </row>
    <row r="13" spans="1:26" ht="16.5" customHeight="1" x14ac:dyDescent="0.2">
      <c r="A13" s="45" t="s">
        <v>37</v>
      </c>
      <c r="B13" s="45"/>
      <c r="C13" s="46" t="s">
        <v>38</v>
      </c>
      <c r="D13" s="47"/>
      <c r="E13" s="47"/>
      <c r="F13" s="48"/>
      <c r="G13" s="48"/>
      <c r="H13" s="47"/>
      <c r="I13" s="49">
        <f>SUM(I14:I19)</f>
        <v>0</v>
      </c>
      <c r="J13" s="33"/>
    </row>
    <row r="14" spans="1:26" ht="16.5" customHeight="1" x14ac:dyDescent="0.2">
      <c r="A14" s="50" t="s">
        <v>39</v>
      </c>
      <c r="B14" s="51" t="s">
        <v>40</v>
      </c>
      <c r="C14" s="52" t="s">
        <v>41</v>
      </c>
      <c r="D14" s="53" t="s">
        <v>42</v>
      </c>
      <c r="E14" s="54">
        <v>1</v>
      </c>
      <c r="F14" s="54"/>
      <c r="G14" s="54"/>
      <c r="H14" s="54">
        <f t="shared" ref="H14:H19" si="0">E14*(F14+G14)</f>
        <v>0</v>
      </c>
      <c r="I14" s="55">
        <f t="shared" ref="I14:I19" si="1">H14*1.1681</f>
        <v>0</v>
      </c>
      <c r="J14" s="33"/>
    </row>
    <row r="15" spans="1:26" ht="16.5" customHeight="1" x14ac:dyDescent="0.2">
      <c r="A15" s="50" t="s">
        <v>43</v>
      </c>
      <c r="B15" s="51" t="s">
        <v>44</v>
      </c>
      <c r="C15" s="52" t="s">
        <v>45</v>
      </c>
      <c r="D15" s="53" t="s">
        <v>46</v>
      </c>
      <c r="E15" s="54">
        <v>2</v>
      </c>
      <c r="F15" s="54"/>
      <c r="G15" s="54"/>
      <c r="H15" s="54">
        <f t="shared" si="0"/>
        <v>0</v>
      </c>
      <c r="I15" s="55">
        <f t="shared" si="1"/>
        <v>0</v>
      </c>
      <c r="J15" s="33"/>
    </row>
    <row r="16" spans="1:26" ht="16.5" customHeight="1" x14ac:dyDescent="0.2">
      <c r="A16" s="56" t="s">
        <v>47</v>
      </c>
      <c r="B16" s="57" t="s">
        <v>48</v>
      </c>
      <c r="C16" s="58" t="s">
        <v>49</v>
      </c>
      <c r="D16" s="53" t="s">
        <v>50</v>
      </c>
      <c r="E16" s="59">
        <v>6</v>
      </c>
      <c r="F16" s="54"/>
      <c r="G16" s="54"/>
      <c r="H16" s="54">
        <f t="shared" si="0"/>
        <v>0</v>
      </c>
      <c r="I16" s="60">
        <f t="shared" si="1"/>
        <v>0</v>
      </c>
      <c r="J16" s="33"/>
    </row>
    <row r="17" spans="1:10" ht="16.5" customHeight="1" x14ac:dyDescent="0.2">
      <c r="A17" s="56" t="s">
        <v>51</v>
      </c>
      <c r="B17" s="57" t="s">
        <v>52</v>
      </c>
      <c r="C17" s="58" t="s">
        <v>53</v>
      </c>
      <c r="D17" s="53" t="s">
        <v>50</v>
      </c>
      <c r="E17" s="59">
        <v>4</v>
      </c>
      <c r="F17" s="54"/>
      <c r="G17" s="54"/>
      <c r="H17" s="54">
        <f t="shared" si="0"/>
        <v>0</v>
      </c>
      <c r="I17" s="60">
        <f t="shared" si="1"/>
        <v>0</v>
      </c>
      <c r="J17" s="33"/>
    </row>
    <row r="18" spans="1:10" ht="16.5" customHeight="1" x14ac:dyDescent="0.2">
      <c r="A18" s="56" t="s">
        <v>54</v>
      </c>
      <c r="B18" s="57" t="s">
        <v>55</v>
      </c>
      <c r="C18" s="58" t="s">
        <v>56</v>
      </c>
      <c r="D18" s="53" t="s">
        <v>57</v>
      </c>
      <c r="E18" s="59">
        <v>90</v>
      </c>
      <c r="F18" s="54"/>
      <c r="G18" s="54"/>
      <c r="H18" s="54">
        <f t="shared" si="0"/>
        <v>0</v>
      </c>
      <c r="I18" s="60">
        <f t="shared" si="1"/>
        <v>0</v>
      </c>
      <c r="J18" s="33"/>
    </row>
    <row r="19" spans="1:10" ht="16.5" customHeight="1" x14ac:dyDescent="0.2">
      <c r="A19" s="56" t="s">
        <v>54</v>
      </c>
      <c r="B19" s="57" t="s">
        <v>58</v>
      </c>
      <c r="C19" s="58" t="s">
        <v>59</v>
      </c>
      <c r="D19" s="53" t="s">
        <v>60</v>
      </c>
      <c r="E19" s="59">
        <v>150</v>
      </c>
      <c r="F19" s="54"/>
      <c r="G19" s="54"/>
      <c r="H19" s="54">
        <f t="shared" si="0"/>
        <v>0</v>
      </c>
      <c r="I19" s="60">
        <f t="shared" si="1"/>
        <v>0</v>
      </c>
      <c r="J19" s="33"/>
    </row>
    <row r="20" spans="1:10" ht="16.5" customHeight="1" x14ac:dyDescent="0.2">
      <c r="A20" s="45" t="s">
        <v>61</v>
      </c>
      <c r="B20" s="45"/>
      <c r="C20" s="46" t="s">
        <v>62</v>
      </c>
      <c r="D20" s="61"/>
      <c r="E20" s="62"/>
      <c r="F20" s="63"/>
      <c r="G20" s="63"/>
      <c r="H20" s="63"/>
      <c r="I20" s="49">
        <f>SUM(I21:I30)</f>
        <v>0</v>
      </c>
      <c r="J20" s="33"/>
    </row>
    <row r="21" spans="1:10" ht="16.5" customHeight="1" x14ac:dyDescent="0.2">
      <c r="A21" s="64" t="s">
        <v>63</v>
      </c>
      <c r="B21" s="57" t="s">
        <v>64</v>
      </c>
      <c r="C21" s="58" t="s">
        <v>65</v>
      </c>
      <c r="D21" s="64" t="s">
        <v>50</v>
      </c>
      <c r="E21" s="54">
        <v>127</v>
      </c>
      <c r="F21" s="54"/>
      <c r="G21" s="54"/>
      <c r="H21" s="54">
        <f t="shared" ref="H21:H30" si="2">E21*(F21+G21)</f>
        <v>0</v>
      </c>
      <c r="I21" s="55">
        <f t="shared" ref="I21:I30" si="3">H21*1.1681</f>
        <v>0</v>
      </c>
      <c r="J21" s="33"/>
    </row>
    <row r="22" spans="1:10" ht="16.5" customHeight="1" x14ac:dyDescent="0.2">
      <c r="A22" s="64" t="s">
        <v>66</v>
      </c>
      <c r="B22" s="57" t="s">
        <v>67</v>
      </c>
      <c r="C22" s="58" t="s">
        <v>68</v>
      </c>
      <c r="D22" s="64" t="s">
        <v>50</v>
      </c>
      <c r="E22" s="54">
        <v>27</v>
      </c>
      <c r="F22" s="54"/>
      <c r="G22" s="54"/>
      <c r="H22" s="54">
        <f t="shared" si="2"/>
        <v>0</v>
      </c>
      <c r="I22" s="54">
        <f t="shared" si="3"/>
        <v>0</v>
      </c>
      <c r="J22" s="33"/>
    </row>
    <row r="23" spans="1:10" ht="16.5" customHeight="1" x14ac:dyDescent="0.2">
      <c r="A23" s="64" t="s">
        <v>69</v>
      </c>
      <c r="B23" s="57" t="s">
        <v>70</v>
      </c>
      <c r="C23" s="58" t="s">
        <v>71</v>
      </c>
      <c r="D23" s="64" t="s">
        <v>50</v>
      </c>
      <c r="E23" s="54">
        <v>27</v>
      </c>
      <c r="F23" s="54"/>
      <c r="G23" s="54"/>
      <c r="H23" s="54">
        <f t="shared" si="2"/>
        <v>0</v>
      </c>
      <c r="I23" s="54">
        <f t="shared" si="3"/>
        <v>0</v>
      </c>
      <c r="J23" s="33"/>
    </row>
    <row r="24" spans="1:10" ht="31.5" customHeight="1" x14ac:dyDescent="0.2">
      <c r="A24" s="64" t="s">
        <v>72</v>
      </c>
      <c r="B24" s="57" t="s">
        <v>73</v>
      </c>
      <c r="C24" s="58" t="s">
        <v>74</v>
      </c>
      <c r="D24" s="64" t="s">
        <v>75</v>
      </c>
      <c r="E24" s="54">
        <v>255</v>
      </c>
      <c r="F24" s="54"/>
      <c r="G24" s="54"/>
      <c r="H24" s="54">
        <f t="shared" si="2"/>
        <v>0</v>
      </c>
      <c r="I24" s="54">
        <f t="shared" si="3"/>
        <v>0</v>
      </c>
      <c r="J24" s="33"/>
    </row>
    <row r="25" spans="1:10" ht="31.5" customHeight="1" x14ac:dyDescent="0.2">
      <c r="A25" s="64" t="s">
        <v>76</v>
      </c>
      <c r="B25" s="57" t="s">
        <v>77</v>
      </c>
      <c r="C25" s="58" t="s">
        <v>78</v>
      </c>
      <c r="D25" s="64" t="s">
        <v>50</v>
      </c>
      <c r="E25" s="54">
        <v>15</v>
      </c>
      <c r="F25" s="54"/>
      <c r="G25" s="54"/>
      <c r="H25" s="54">
        <f t="shared" si="2"/>
        <v>0</v>
      </c>
      <c r="I25" s="54">
        <f t="shared" si="3"/>
        <v>0</v>
      </c>
      <c r="J25" s="33"/>
    </row>
    <row r="26" spans="1:10" ht="32.25" customHeight="1" x14ac:dyDescent="0.2">
      <c r="A26" s="64" t="s">
        <v>79</v>
      </c>
      <c r="B26" s="57" t="s">
        <v>80</v>
      </c>
      <c r="C26" s="58" t="s">
        <v>81</v>
      </c>
      <c r="D26" s="64" t="s">
        <v>50</v>
      </c>
      <c r="E26" s="54">
        <v>130</v>
      </c>
      <c r="F26" s="54"/>
      <c r="G26" s="54"/>
      <c r="H26" s="54">
        <f t="shared" si="2"/>
        <v>0</v>
      </c>
      <c r="I26" s="54">
        <f t="shared" si="3"/>
        <v>0</v>
      </c>
      <c r="J26" s="33"/>
    </row>
    <row r="27" spans="1:10" ht="31.5" customHeight="1" x14ac:dyDescent="0.2">
      <c r="A27" s="64" t="s">
        <v>82</v>
      </c>
      <c r="B27" s="57" t="s">
        <v>83</v>
      </c>
      <c r="C27" s="58" t="s">
        <v>84</v>
      </c>
      <c r="D27" s="64" t="s">
        <v>50</v>
      </c>
      <c r="E27" s="54">
        <v>136</v>
      </c>
      <c r="F27" s="54"/>
      <c r="G27" s="54"/>
      <c r="H27" s="54">
        <f t="shared" si="2"/>
        <v>0</v>
      </c>
      <c r="I27" s="54">
        <f t="shared" si="3"/>
        <v>0</v>
      </c>
      <c r="J27" s="33"/>
    </row>
    <row r="28" spans="1:10" ht="16.5" customHeight="1" x14ac:dyDescent="0.2">
      <c r="A28" s="64" t="s">
        <v>85</v>
      </c>
      <c r="B28" s="57" t="s">
        <v>86</v>
      </c>
      <c r="C28" s="58" t="s">
        <v>87</v>
      </c>
      <c r="D28" s="64" t="s">
        <v>50</v>
      </c>
      <c r="E28" s="54">
        <v>15</v>
      </c>
      <c r="F28" s="54"/>
      <c r="G28" s="54"/>
      <c r="H28" s="54">
        <f t="shared" si="2"/>
        <v>0</v>
      </c>
      <c r="I28" s="54">
        <f t="shared" si="3"/>
        <v>0</v>
      </c>
      <c r="J28" s="33"/>
    </row>
    <row r="29" spans="1:10" ht="16.5" customHeight="1" x14ac:dyDescent="0.2">
      <c r="A29" s="64" t="s">
        <v>88</v>
      </c>
      <c r="B29" s="57" t="s">
        <v>89</v>
      </c>
      <c r="C29" s="58" t="s">
        <v>90</v>
      </c>
      <c r="D29" s="64" t="s">
        <v>50</v>
      </c>
      <c r="E29" s="54">
        <v>4</v>
      </c>
      <c r="F29" s="54"/>
      <c r="G29" s="54"/>
      <c r="H29" s="54">
        <f t="shared" si="2"/>
        <v>0</v>
      </c>
      <c r="I29" s="54">
        <f t="shared" si="3"/>
        <v>0</v>
      </c>
      <c r="J29" s="33"/>
    </row>
    <row r="30" spans="1:10" ht="16.5" customHeight="1" x14ac:dyDescent="0.2">
      <c r="A30" s="64" t="s">
        <v>91</v>
      </c>
      <c r="B30" s="57" t="s">
        <v>92</v>
      </c>
      <c r="C30" s="58" t="s">
        <v>93</v>
      </c>
      <c r="D30" s="64" t="s">
        <v>75</v>
      </c>
      <c r="E30" s="54">
        <v>400</v>
      </c>
      <c r="F30" s="54"/>
      <c r="G30" s="54"/>
      <c r="H30" s="54">
        <f t="shared" si="2"/>
        <v>0</v>
      </c>
      <c r="I30" s="54">
        <f t="shared" si="3"/>
        <v>0</v>
      </c>
      <c r="J30" s="33"/>
    </row>
    <row r="31" spans="1:10" ht="16.5" customHeight="1" x14ac:dyDescent="0.25">
      <c r="A31" s="45" t="s">
        <v>94</v>
      </c>
      <c r="B31" s="45"/>
      <c r="C31" s="46" t="s">
        <v>95</v>
      </c>
      <c r="D31" s="45"/>
      <c r="E31" s="65"/>
      <c r="F31" s="66"/>
      <c r="G31" s="66"/>
      <c r="H31" s="66"/>
      <c r="I31" s="49">
        <f>SUM(I32:I37)</f>
        <v>0</v>
      </c>
      <c r="J31" s="33"/>
    </row>
    <row r="32" spans="1:10" ht="16.5" customHeight="1" x14ac:dyDescent="0.2">
      <c r="A32" s="56" t="s">
        <v>96</v>
      </c>
      <c r="B32" s="57" t="s">
        <v>97</v>
      </c>
      <c r="C32" s="58" t="s">
        <v>98</v>
      </c>
      <c r="D32" s="64" t="s">
        <v>50</v>
      </c>
      <c r="E32" s="54">
        <v>14</v>
      </c>
      <c r="F32" s="54"/>
      <c r="G32" s="54"/>
      <c r="H32" s="54">
        <f t="shared" ref="H32:H37" si="4">E32*(F32+G32)</f>
        <v>0</v>
      </c>
      <c r="I32" s="54">
        <f t="shared" ref="I32:I37" si="5">H32*1.1681</f>
        <v>0</v>
      </c>
      <c r="J32" s="33"/>
    </row>
    <row r="33" spans="1:10" ht="16.5" customHeight="1" x14ac:dyDescent="0.2">
      <c r="A33" s="56" t="s">
        <v>99</v>
      </c>
      <c r="B33" s="67" t="s">
        <v>100</v>
      </c>
      <c r="C33" s="58" t="s">
        <v>101</v>
      </c>
      <c r="D33" s="64" t="s">
        <v>50</v>
      </c>
      <c r="E33" s="54">
        <v>45</v>
      </c>
      <c r="F33" s="54"/>
      <c r="G33" s="54"/>
      <c r="H33" s="54">
        <f t="shared" si="4"/>
        <v>0</v>
      </c>
      <c r="I33" s="54">
        <f t="shared" si="5"/>
        <v>0</v>
      </c>
      <c r="J33" s="33"/>
    </row>
    <row r="34" spans="1:10" ht="16.5" customHeight="1" x14ac:dyDescent="0.2">
      <c r="A34" s="56" t="s">
        <v>102</v>
      </c>
      <c r="B34" s="67" t="s">
        <v>103</v>
      </c>
      <c r="C34" s="58" t="s">
        <v>104</v>
      </c>
      <c r="D34" s="64" t="s">
        <v>50</v>
      </c>
      <c r="E34" s="54">
        <v>45</v>
      </c>
      <c r="F34" s="54"/>
      <c r="G34" s="54"/>
      <c r="H34" s="54">
        <f t="shared" si="4"/>
        <v>0</v>
      </c>
      <c r="I34" s="54">
        <f t="shared" si="5"/>
        <v>0</v>
      </c>
      <c r="J34" s="33"/>
    </row>
    <row r="35" spans="1:10" ht="16.5" customHeight="1" x14ac:dyDescent="0.2">
      <c r="A35" s="56" t="s">
        <v>105</v>
      </c>
      <c r="B35" s="67" t="s">
        <v>89</v>
      </c>
      <c r="C35" s="68" t="s">
        <v>90</v>
      </c>
      <c r="D35" s="53" t="s">
        <v>50</v>
      </c>
      <c r="E35" s="54">
        <v>5</v>
      </c>
      <c r="F35" s="54"/>
      <c r="G35" s="54"/>
      <c r="H35" s="54">
        <f t="shared" si="4"/>
        <v>0</v>
      </c>
      <c r="I35" s="54">
        <f t="shared" si="5"/>
        <v>0</v>
      </c>
      <c r="J35" s="33"/>
    </row>
    <row r="36" spans="1:10" ht="16.5" customHeight="1" x14ac:dyDescent="0.2">
      <c r="A36" s="56" t="s">
        <v>106</v>
      </c>
      <c r="B36" s="57" t="s">
        <v>107</v>
      </c>
      <c r="C36" s="69" t="s">
        <v>108</v>
      </c>
      <c r="D36" s="53" t="s">
        <v>50</v>
      </c>
      <c r="E36" s="54">
        <v>1</v>
      </c>
      <c r="F36" s="54"/>
      <c r="G36" s="54"/>
      <c r="H36" s="54">
        <f t="shared" si="4"/>
        <v>0</v>
      </c>
      <c r="I36" s="54">
        <f t="shared" si="5"/>
        <v>0</v>
      </c>
      <c r="J36" s="33"/>
    </row>
    <row r="37" spans="1:10" ht="16.5" customHeight="1" x14ac:dyDescent="0.2">
      <c r="A37" s="56" t="s">
        <v>109</v>
      </c>
      <c r="B37" s="57" t="s">
        <v>110</v>
      </c>
      <c r="C37" s="69" t="str">
        <f>'COMPOSIÇÃO DE CUSTOS UNITÁRIOS'!D204</f>
        <v>BATERIA HELIAR SUPER FREE 12 VOLTS 60 AMPERES</v>
      </c>
      <c r="D37" s="53" t="s">
        <v>50</v>
      </c>
      <c r="E37" s="54">
        <v>2</v>
      </c>
      <c r="F37" s="54"/>
      <c r="G37" s="54"/>
      <c r="H37" s="54">
        <f t="shared" si="4"/>
        <v>0</v>
      </c>
      <c r="I37" s="54">
        <f t="shared" si="5"/>
        <v>0</v>
      </c>
      <c r="J37" s="33"/>
    </row>
    <row r="38" spans="1:10" ht="16.5" customHeight="1" x14ac:dyDescent="0.2">
      <c r="A38" s="45" t="s">
        <v>111</v>
      </c>
      <c r="B38" s="45"/>
      <c r="C38" s="46" t="s">
        <v>112</v>
      </c>
      <c r="D38" s="47"/>
      <c r="E38" s="61"/>
      <c r="F38" s="63"/>
      <c r="G38" s="63"/>
      <c r="H38" s="63"/>
      <c r="I38" s="70">
        <f>SUM(I39)</f>
        <v>0</v>
      </c>
      <c r="J38" s="33"/>
    </row>
    <row r="39" spans="1:10" ht="31.5" customHeight="1" x14ac:dyDescent="0.2">
      <c r="A39" s="64">
        <v>4.0999999999999996</v>
      </c>
      <c r="B39" s="57" t="s">
        <v>113</v>
      </c>
      <c r="C39" s="68" t="s">
        <v>114</v>
      </c>
      <c r="D39" s="64" t="s">
        <v>75</v>
      </c>
      <c r="E39" s="54">
        <v>198</v>
      </c>
      <c r="F39" s="59"/>
      <c r="G39" s="59"/>
      <c r="H39" s="54">
        <f>E39*(F39+G39)</f>
        <v>0</v>
      </c>
      <c r="I39" s="54">
        <f>H39*1.1681</f>
        <v>0</v>
      </c>
      <c r="J39" s="33"/>
    </row>
    <row r="40" spans="1:10" ht="16.5" customHeight="1" x14ac:dyDescent="0.2">
      <c r="A40" s="45" t="s">
        <v>115</v>
      </c>
      <c r="B40" s="45"/>
      <c r="C40" s="46" t="s">
        <v>116</v>
      </c>
      <c r="D40" s="47"/>
      <c r="E40" s="61"/>
      <c r="F40" s="63"/>
      <c r="G40" s="63"/>
      <c r="H40" s="63"/>
      <c r="I40" s="70">
        <f>SUM(I42:I57)</f>
        <v>0</v>
      </c>
      <c r="J40" s="33"/>
    </row>
    <row r="41" spans="1:10" ht="16.5" customHeight="1" x14ac:dyDescent="0.2">
      <c r="A41" s="71">
        <v>5.0999999999999996</v>
      </c>
      <c r="B41" s="71"/>
      <c r="C41" s="72" t="s">
        <v>117</v>
      </c>
      <c r="D41" s="73"/>
      <c r="E41" s="53"/>
      <c r="F41" s="74"/>
      <c r="G41" s="74"/>
      <c r="H41" s="54">
        <f t="shared" ref="H41:H57" si="6">E41*(F41+G41)</f>
        <v>0</v>
      </c>
      <c r="I41" s="75"/>
      <c r="J41" s="33"/>
    </row>
    <row r="42" spans="1:10" ht="16.5" customHeight="1" x14ac:dyDescent="0.2">
      <c r="A42" s="64" t="s">
        <v>118</v>
      </c>
      <c r="B42" s="57" t="s">
        <v>119</v>
      </c>
      <c r="C42" s="76" t="s">
        <v>120</v>
      </c>
      <c r="D42" s="53" t="s">
        <v>50</v>
      </c>
      <c r="E42" s="54">
        <v>27</v>
      </c>
      <c r="F42" s="74"/>
      <c r="G42" s="54"/>
      <c r="H42" s="54">
        <f t="shared" si="6"/>
        <v>0</v>
      </c>
      <c r="I42" s="54">
        <f t="shared" ref="I42:I51" si="7">H42*1.1681</f>
        <v>0</v>
      </c>
      <c r="J42" s="33"/>
    </row>
    <row r="43" spans="1:10" ht="31.5" customHeight="1" x14ac:dyDescent="0.2">
      <c r="A43" s="64" t="s">
        <v>121</v>
      </c>
      <c r="B43" s="57" t="s">
        <v>122</v>
      </c>
      <c r="C43" s="76" t="s">
        <v>123</v>
      </c>
      <c r="D43" s="64" t="s">
        <v>50</v>
      </c>
      <c r="E43" s="54">
        <v>19</v>
      </c>
      <c r="F43" s="74"/>
      <c r="G43" s="54"/>
      <c r="H43" s="54">
        <f t="shared" si="6"/>
        <v>0</v>
      </c>
      <c r="I43" s="54">
        <f t="shared" si="7"/>
        <v>0</v>
      </c>
      <c r="J43" s="33"/>
    </row>
    <row r="44" spans="1:10" ht="31.5" customHeight="1" x14ac:dyDescent="0.2">
      <c r="A44" s="64" t="s">
        <v>124</v>
      </c>
      <c r="B44" s="57" t="s">
        <v>125</v>
      </c>
      <c r="C44" s="76" t="s">
        <v>126</v>
      </c>
      <c r="D44" s="64" t="s">
        <v>50</v>
      </c>
      <c r="E44" s="54">
        <v>4</v>
      </c>
      <c r="F44" s="74"/>
      <c r="G44" s="54"/>
      <c r="H44" s="54">
        <f t="shared" si="6"/>
        <v>0</v>
      </c>
      <c r="I44" s="54">
        <f t="shared" si="7"/>
        <v>0</v>
      </c>
      <c r="J44" s="33"/>
    </row>
    <row r="45" spans="1:10" ht="31.5" customHeight="1" x14ac:dyDescent="0.2">
      <c r="A45" s="64" t="s">
        <v>127</v>
      </c>
      <c r="B45" s="57" t="s">
        <v>128</v>
      </c>
      <c r="C45" s="76" t="s">
        <v>129</v>
      </c>
      <c r="D45" s="64" t="s">
        <v>50</v>
      </c>
      <c r="E45" s="54">
        <v>42</v>
      </c>
      <c r="F45" s="74"/>
      <c r="G45" s="54"/>
      <c r="H45" s="54">
        <f t="shared" si="6"/>
        <v>0</v>
      </c>
      <c r="I45" s="54">
        <f t="shared" si="7"/>
        <v>0</v>
      </c>
      <c r="J45" s="33"/>
    </row>
    <row r="46" spans="1:10" ht="31.5" customHeight="1" x14ac:dyDescent="0.2">
      <c r="A46" s="64" t="s">
        <v>130</v>
      </c>
      <c r="B46" s="57" t="s">
        <v>131</v>
      </c>
      <c r="C46" s="76" t="s">
        <v>132</v>
      </c>
      <c r="D46" s="64" t="s">
        <v>50</v>
      </c>
      <c r="E46" s="54">
        <v>43</v>
      </c>
      <c r="F46" s="74"/>
      <c r="G46" s="54"/>
      <c r="H46" s="54">
        <f t="shared" si="6"/>
        <v>0</v>
      </c>
      <c r="I46" s="54">
        <f t="shared" si="7"/>
        <v>0</v>
      </c>
      <c r="J46" s="33"/>
    </row>
    <row r="47" spans="1:10" ht="31.5" customHeight="1" x14ac:dyDescent="0.2">
      <c r="A47" s="64" t="s">
        <v>133</v>
      </c>
      <c r="B47" s="57" t="s">
        <v>134</v>
      </c>
      <c r="C47" s="76" t="s">
        <v>135</v>
      </c>
      <c r="D47" s="64" t="s">
        <v>50</v>
      </c>
      <c r="E47" s="54">
        <v>1</v>
      </c>
      <c r="F47" s="74"/>
      <c r="G47" s="54"/>
      <c r="H47" s="54">
        <f t="shared" si="6"/>
        <v>0</v>
      </c>
      <c r="I47" s="54">
        <f t="shared" si="7"/>
        <v>0</v>
      </c>
      <c r="J47" s="33"/>
    </row>
    <row r="48" spans="1:10" ht="31.5" customHeight="1" x14ac:dyDescent="0.2">
      <c r="A48" s="64" t="s">
        <v>136</v>
      </c>
      <c r="B48" s="57" t="s">
        <v>137</v>
      </c>
      <c r="C48" s="76" t="s">
        <v>138</v>
      </c>
      <c r="D48" s="64" t="s">
        <v>50</v>
      </c>
      <c r="E48" s="54">
        <v>1</v>
      </c>
      <c r="F48" s="74"/>
      <c r="G48" s="54"/>
      <c r="H48" s="54">
        <f t="shared" si="6"/>
        <v>0</v>
      </c>
      <c r="I48" s="54">
        <f t="shared" si="7"/>
        <v>0</v>
      </c>
      <c r="J48" s="33"/>
    </row>
    <row r="49" spans="1:10" ht="31.5" customHeight="1" x14ac:dyDescent="0.2">
      <c r="A49" s="64" t="s">
        <v>139</v>
      </c>
      <c r="B49" s="57" t="s">
        <v>140</v>
      </c>
      <c r="C49" s="68" t="s">
        <v>141</v>
      </c>
      <c r="D49" s="64" t="s">
        <v>50</v>
      </c>
      <c r="E49" s="54">
        <v>17</v>
      </c>
      <c r="F49" s="74"/>
      <c r="G49" s="54"/>
      <c r="H49" s="54">
        <f t="shared" si="6"/>
        <v>0</v>
      </c>
      <c r="I49" s="54">
        <f t="shared" si="7"/>
        <v>0</v>
      </c>
      <c r="J49" s="33"/>
    </row>
    <row r="50" spans="1:10" ht="31.5" customHeight="1" x14ac:dyDescent="0.2">
      <c r="A50" s="64" t="s">
        <v>142</v>
      </c>
      <c r="B50" s="57" t="s">
        <v>143</v>
      </c>
      <c r="C50" s="68" t="s">
        <v>144</v>
      </c>
      <c r="D50" s="64" t="s">
        <v>50</v>
      </c>
      <c r="E50" s="54">
        <v>17</v>
      </c>
      <c r="F50" s="74"/>
      <c r="G50" s="54"/>
      <c r="H50" s="54">
        <f t="shared" si="6"/>
        <v>0</v>
      </c>
      <c r="I50" s="54">
        <f t="shared" si="7"/>
        <v>0</v>
      </c>
      <c r="J50" s="33"/>
    </row>
    <row r="51" spans="1:10" ht="31.5" customHeight="1" x14ac:dyDescent="0.2">
      <c r="A51" s="64" t="s">
        <v>145</v>
      </c>
      <c r="B51" s="57" t="s">
        <v>146</v>
      </c>
      <c r="C51" s="76" t="s">
        <v>147</v>
      </c>
      <c r="D51" s="64" t="s">
        <v>50</v>
      </c>
      <c r="E51" s="54">
        <v>2</v>
      </c>
      <c r="F51" s="74"/>
      <c r="G51" s="54"/>
      <c r="H51" s="54">
        <f t="shared" si="6"/>
        <v>0</v>
      </c>
      <c r="I51" s="54">
        <f t="shared" si="7"/>
        <v>0</v>
      </c>
      <c r="J51" s="33"/>
    </row>
    <row r="52" spans="1:10" ht="17.25" customHeight="1" x14ac:dyDescent="0.2">
      <c r="A52" s="77" t="s">
        <v>148</v>
      </c>
      <c r="B52" s="57"/>
      <c r="C52" s="78" t="s">
        <v>149</v>
      </c>
      <c r="D52" s="64"/>
      <c r="E52" s="54"/>
      <c r="F52" s="74"/>
      <c r="G52" s="54"/>
      <c r="H52" s="54">
        <f t="shared" si="6"/>
        <v>0</v>
      </c>
      <c r="I52" s="55"/>
      <c r="J52" s="33"/>
    </row>
    <row r="53" spans="1:10" ht="31.5" customHeight="1" x14ac:dyDescent="0.2">
      <c r="A53" s="64" t="s">
        <v>150</v>
      </c>
      <c r="B53" s="57" t="s">
        <v>151</v>
      </c>
      <c r="C53" s="58" t="s">
        <v>152</v>
      </c>
      <c r="D53" s="64" t="s">
        <v>50</v>
      </c>
      <c r="E53" s="54">
        <v>29</v>
      </c>
      <c r="F53" s="74"/>
      <c r="G53" s="54"/>
      <c r="H53" s="54">
        <f t="shared" si="6"/>
        <v>0</v>
      </c>
      <c r="I53" s="54">
        <f t="shared" ref="I53:I55" si="8">H53*1.1681</f>
        <v>0</v>
      </c>
      <c r="J53" s="33"/>
    </row>
    <row r="54" spans="1:10" ht="31.5" customHeight="1" x14ac:dyDescent="0.2">
      <c r="A54" s="64" t="s">
        <v>153</v>
      </c>
      <c r="B54" s="57" t="s">
        <v>154</v>
      </c>
      <c r="C54" s="58" t="s">
        <v>155</v>
      </c>
      <c r="D54" s="64" t="s">
        <v>50</v>
      </c>
      <c r="E54" s="54">
        <v>3</v>
      </c>
      <c r="F54" s="74"/>
      <c r="G54" s="54"/>
      <c r="H54" s="54">
        <f t="shared" si="6"/>
        <v>0</v>
      </c>
      <c r="I54" s="54">
        <f t="shared" si="8"/>
        <v>0</v>
      </c>
      <c r="J54" s="33"/>
    </row>
    <row r="55" spans="1:10" ht="31.5" customHeight="1" x14ac:dyDescent="0.2">
      <c r="A55" s="64" t="s">
        <v>156</v>
      </c>
      <c r="B55" s="57" t="s">
        <v>157</v>
      </c>
      <c r="C55" s="58" t="s">
        <v>158</v>
      </c>
      <c r="D55" s="64" t="s">
        <v>50</v>
      </c>
      <c r="E55" s="54">
        <v>29</v>
      </c>
      <c r="F55" s="74"/>
      <c r="G55" s="54"/>
      <c r="H55" s="54">
        <f t="shared" si="6"/>
        <v>0</v>
      </c>
      <c r="I55" s="54">
        <f t="shared" si="8"/>
        <v>0</v>
      </c>
      <c r="J55" s="33"/>
    </row>
    <row r="56" spans="1:10" ht="17.25" customHeight="1" x14ac:dyDescent="0.2">
      <c r="A56" s="71" t="s">
        <v>159</v>
      </c>
      <c r="B56" s="79"/>
      <c r="C56" s="80" t="s">
        <v>160</v>
      </c>
      <c r="D56" s="64"/>
      <c r="E56" s="54"/>
      <c r="F56" s="74"/>
      <c r="G56" s="54"/>
      <c r="H56" s="54">
        <f t="shared" si="6"/>
        <v>0</v>
      </c>
      <c r="I56" s="55"/>
      <c r="J56" s="33"/>
    </row>
    <row r="57" spans="1:10" ht="31.5" customHeight="1" x14ac:dyDescent="0.2">
      <c r="A57" s="56" t="s">
        <v>161</v>
      </c>
      <c r="B57" s="57" t="s">
        <v>162</v>
      </c>
      <c r="C57" s="58" t="s">
        <v>163</v>
      </c>
      <c r="D57" s="64" t="s">
        <v>50</v>
      </c>
      <c r="E57" s="54">
        <v>3</v>
      </c>
      <c r="F57" s="74"/>
      <c r="G57" s="54"/>
      <c r="H57" s="54">
        <f t="shared" si="6"/>
        <v>0</v>
      </c>
      <c r="I57" s="54">
        <f>H57*1.1681</f>
        <v>0</v>
      </c>
      <c r="J57" s="33"/>
    </row>
    <row r="58" spans="1:10" ht="16.5" customHeight="1" x14ac:dyDescent="0.2">
      <c r="A58" s="45" t="s">
        <v>164</v>
      </c>
      <c r="B58" s="45"/>
      <c r="C58" s="46" t="s">
        <v>165</v>
      </c>
      <c r="D58" s="47"/>
      <c r="E58" s="62"/>
      <c r="F58" s="62"/>
      <c r="G58" s="63"/>
      <c r="H58" s="63"/>
      <c r="I58" s="49">
        <f>SUM(I59:I76)</f>
        <v>0</v>
      </c>
      <c r="J58" s="33"/>
    </row>
    <row r="59" spans="1:10" ht="16.5" customHeight="1" x14ac:dyDescent="0.2">
      <c r="A59" s="64" t="s">
        <v>166</v>
      </c>
      <c r="B59" s="57" t="s">
        <v>167</v>
      </c>
      <c r="C59" s="68" t="s">
        <v>168</v>
      </c>
      <c r="D59" s="64" t="s">
        <v>50</v>
      </c>
      <c r="E59" s="54">
        <v>3</v>
      </c>
      <c r="F59" s="74"/>
      <c r="G59" s="54"/>
      <c r="H59" s="54">
        <f t="shared" ref="H59:H76" si="9">E59*(F59+G59)</f>
        <v>0</v>
      </c>
      <c r="I59" s="54">
        <f t="shared" ref="I59:I76" si="10">H59*1.1681</f>
        <v>0</v>
      </c>
      <c r="J59" s="33"/>
    </row>
    <row r="60" spans="1:10" ht="16.5" customHeight="1" x14ac:dyDescent="0.2">
      <c r="A60" s="56" t="s">
        <v>169</v>
      </c>
      <c r="B60" s="57" t="s">
        <v>170</v>
      </c>
      <c r="C60" s="58" t="s">
        <v>171</v>
      </c>
      <c r="D60" s="64" t="s">
        <v>50</v>
      </c>
      <c r="E60" s="59">
        <v>1</v>
      </c>
      <c r="F60" s="74"/>
      <c r="G60" s="54"/>
      <c r="H60" s="54">
        <f t="shared" si="9"/>
        <v>0</v>
      </c>
      <c r="I60" s="81">
        <f t="shared" si="10"/>
        <v>0</v>
      </c>
      <c r="J60" s="33"/>
    </row>
    <row r="61" spans="1:10" ht="31.5" customHeight="1" x14ac:dyDescent="0.2">
      <c r="A61" s="64" t="s">
        <v>172</v>
      </c>
      <c r="B61" s="57" t="s">
        <v>173</v>
      </c>
      <c r="C61" s="68" t="s">
        <v>174</v>
      </c>
      <c r="D61" s="64" t="s">
        <v>75</v>
      </c>
      <c r="E61" s="54">
        <v>200</v>
      </c>
      <c r="F61" s="74"/>
      <c r="G61" s="54"/>
      <c r="H61" s="54">
        <f t="shared" si="9"/>
        <v>0</v>
      </c>
      <c r="I61" s="54">
        <f t="shared" si="10"/>
        <v>0</v>
      </c>
      <c r="J61" s="33"/>
    </row>
    <row r="62" spans="1:10" ht="31.5" customHeight="1" x14ac:dyDescent="0.2">
      <c r="A62" s="64" t="s">
        <v>175</v>
      </c>
      <c r="B62" s="57" t="s">
        <v>176</v>
      </c>
      <c r="C62" s="68" t="s">
        <v>177</v>
      </c>
      <c r="D62" s="64" t="s">
        <v>50</v>
      </c>
      <c r="E62" s="54">
        <v>12</v>
      </c>
      <c r="F62" s="74"/>
      <c r="G62" s="54"/>
      <c r="H62" s="54">
        <f t="shared" si="9"/>
        <v>0</v>
      </c>
      <c r="I62" s="54">
        <f t="shared" si="10"/>
        <v>0</v>
      </c>
      <c r="J62" s="33"/>
    </row>
    <row r="63" spans="1:10" ht="31.5" customHeight="1" x14ac:dyDescent="0.2">
      <c r="A63" s="64" t="s">
        <v>178</v>
      </c>
      <c r="B63" s="57" t="s">
        <v>179</v>
      </c>
      <c r="C63" s="68" t="s">
        <v>180</v>
      </c>
      <c r="D63" s="64" t="s">
        <v>50</v>
      </c>
      <c r="E63" s="54">
        <v>46</v>
      </c>
      <c r="F63" s="74"/>
      <c r="G63" s="54"/>
      <c r="H63" s="54">
        <f t="shared" si="9"/>
        <v>0</v>
      </c>
      <c r="I63" s="54">
        <f t="shared" si="10"/>
        <v>0</v>
      </c>
      <c r="J63" s="33"/>
    </row>
    <row r="64" spans="1:10" ht="31.5" customHeight="1" x14ac:dyDescent="0.2">
      <c r="A64" s="64" t="s">
        <v>181</v>
      </c>
      <c r="B64" s="57" t="s">
        <v>182</v>
      </c>
      <c r="C64" s="68" t="s">
        <v>183</v>
      </c>
      <c r="D64" s="64" t="s">
        <v>50</v>
      </c>
      <c r="E64" s="54">
        <v>16</v>
      </c>
      <c r="F64" s="74"/>
      <c r="G64" s="54"/>
      <c r="H64" s="54">
        <f t="shared" si="9"/>
        <v>0</v>
      </c>
      <c r="I64" s="54">
        <f t="shared" si="10"/>
        <v>0</v>
      </c>
      <c r="J64" s="33"/>
    </row>
    <row r="65" spans="1:10" ht="31.5" customHeight="1" x14ac:dyDescent="0.2">
      <c r="A65" s="64" t="s">
        <v>184</v>
      </c>
      <c r="B65" s="57" t="s">
        <v>185</v>
      </c>
      <c r="C65" s="68" t="s">
        <v>186</v>
      </c>
      <c r="D65" s="64" t="s">
        <v>50</v>
      </c>
      <c r="E65" s="54">
        <v>8</v>
      </c>
      <c r="F65" s="74"/>
      <c r="G65" s="54"/>
      <c r="H65" s="54">
        <f t="shared" si="9"/>
        <v>0</v>
      </c>
      <c r="I65" s="54">
        <f t="shared" si="10"/>
        <v>0</v>
      </c>
      <c r="J65" s="33"/>
    </row>
    <row r="66" spans="1:10" ht="31.5" customHeight="1" x14ac:dyDescent="0.2">
      <c r="A66" s="64" t="s">
        <v>187</v>
      </c>
      <c r="B66" s="57" t="s">
        <v>188</v>
      </c>
      <c r="C66" s="68" t="s">
        <v>189</v>
      </c>
      <c r="D66" s="64" t="s">
        <v>50</v>
      </c>
      <c r="E66" s="54">
        <v>2</v>
      </c>
      <c r="F66" s="74"/>
      <c r="G66" s="54"/>
      <c r="H66" s="54">
        <f t="shared" si="9"/>
        <v>0</v>
      </c>
      <c r="I66" s="54">
        <f t="shared" si="10"/>
        <v>0</v>
      </c>
      <c r="J66" s="33"/>
    </row>
    <row r="67" spans="1:10" ht="16.5" customHeight="1" x14ac:dyDescent="0.2">
      <c r="A67" s="64" t="s">
        <v>190</v>
      </c>
      <c r="B67" s="57" t="s">
        <v>191</v>
      </c>
      <c r="C67" s="68" t="s">
        <v>192</v>
      </c>
      <c r="D67" s="64" t="s">
        <v>50</v>
      </c>
      <c r="E67" s="54">
        <v>2</v>
      </c>
      <c r="F67" s="74"/>
      <c r="G67" s="54"/>
      <c r="H67" s="54">
        <f t="shared" si="9"/>
        <v>0</v>
      </c>
      <c r="I67" s="54">
        <f t="shared" si="10"/>
        <v>0</v>
      </c>
      <c r="J67" s="33"/>
    </row>
    <row r="68" spans="1:10" ht="16.5" customHeight="1" x14ac:dyDescent="0.2">
      <c r="A68" s="64" t="s">
        <v>193</v>
      </c>
      <c r="B68" s="57" t="s">
        <v>194</v>
      </c>
      <c r="C68" s="68" t="s">
        <v>195</v>
      </c>
      <c r="D68" s="64" t="s">
        <v>196</v>
      </c>
      <c r="E68" s="54">
        <v>200</v>
      </c>
      <c r="F68" s="74"/>
      <c r="G68" s="54"/>
      <c r="H68" s="54">
        <f t="shared" si="9"/>
        <v>0</v>
      </c>
      <c r="I68" s="54">
        <f t="shared" si="10"/>
        <v>0</v>
      </c>
      <c r="J68" s="33"/>
    </row>
    <row r="69" spans="1:10" ht="16.5" customHeight="1" x14ac:dyDescent="0.2">
      <c r="A69" s="64" t="s">
        <v>197</v>
      </c>
      <c r="B69" s="57" t="s">
        <v>198</v>
      </c>
      <c r="C69" s="68" t="s">
        <v>199</v>
      </c>
      <c r="D69" s="64" t="s">
        <v>196</v>
      </c>
      <c r="E69" s="54">
        <v>200</v>
      </c>
      <c r="F69" s="74"/>
      <c r="G69" s="54"/>
      <c r="H69" s="54">
        <f t="shared" si="9"/>
        <v>0</v>
      </c>
      <c r="I69" s="54">
        <f t="shared" si="10"/>
        <v>0</v>
      </c>
      <c r="J69" s="33"/>
    </row>
    <row r="70" spans="1:10" ht="16.5" customHeight="1" x14ac:dyDescent="0.2">
      <c r="A70" s="64" t="s">
        <v>200</v>
      </c>
      <c r="B70" s="57" t="s">
        <v>201</v>
      </c>
      <c r="C70" s="68" t="s">
        <v>202</v>
      </c>
      <c r="D70" s="64" t="s">
        <v>46</v>
      </c>
      <c r="E70" s="54">
        <v>1</v>
      </c>
      <c r="F70" s="74"/>
      <c r="G70" s="54"/>
      <c r="H70" s="54">
        <f t="shared" si="9"/>
        <v>0</v>
      </c>
      <c r="I70" s="54">
        <f t="shared" si="10"/>
        <v>0</v>
      </c>
      <c r="J70" s="33"/>
    </row>
    <row r="71" spans="1:10" ht="31.5" customHeight="1" x14ac:dyDescent="0.2">
      <c r="A71" s="64" t="s">
        <v>203</v>
      </c>
      <c r="B71" s="57" t="s">
        <v>188</v>
      </c>
      <c r="C71" s="68" t="s">
        <v>204</v>
      </c>
      <c r="D71" s="64" t="s">
        <v>50</v>
      </c>
      <c r="E71" s="54">
        <v>1</v>
      </c>
      <c r="F71" s="74"/>
      <c r="G71" s="54"/>
      <c r="H71" s="54">
        <f t="shared" si="9"/>
        <v>0</v>
      </c>
      <c r="I71" s="54">
        <f t="shared" si="10"/>
        <v>0</v>
      </c>
      <c r="J71" s="33"/>
    </row>
    <row r="72" spans="1:10" ht="31.5" customHeight="1" x14ac:dyDescent="0.2">
      <c r="A72" s="64" t="s">
        <v>205</v>
      </c>
      <c r="B72" s="57" t="s">
        <v>206</v>
      </c>
      <c r="C72" s="68" t="s">
        <v>207</v>
      </c>
      <c r="D72" s="64" t="s">
        <v>50</v>
      </c>
      <c r="E72" s="54">
        <v>1</v>
      </c>
      <c r="F72" s="74"/>
      <c r="G72" s="54"/>
      <c r="H72" s="54">
        <f t="shared" si="9"/>
        <v>0</v>
      </c>
      <c r="I72" s="54">
        <f t="shared" si="10"/>
        <v>0</v>
      </c>
      <c r="J72" s="33"/>
    </row>
    <row r="73" spans="1:10" ht="31.5" customHeight="1" x14ac:dyDescent="0.2">
      <c r="A73" s="64" t="s">
        <v>208</v>
      </c>
      <c r="B73" s="57" t="s">
        <v>209</v>
      </c>
      <c r="C73" s="82" t="s">
        <v>210</v>
      </c>
      <c r="D73" s="64" t="s">
        <v>50</v>
      </c>
      <c r="E73" s="54">
        <v>1</v>
      </c>
      <c r="F73" s="74"/>
      <c r="G73" s="54"/>
      <c r="H73" s="54">
        <f t="shared" si="9"/>
        <v>0</v>
      </c>
      <c r="I73" s="54">
        <f t="shared" si="10"/>
        <v>0</v>
      </c>
      <c r="J73" s="33"/>
    </row>
    <row r="74" spans="1:10" ht="31.5" customHeight="1" x14ac:dyDescent="0.2">
      <c r="A74" s="64" t="s">
        <v>211</v>
      </c>
      <c r="B74" s="57" t="s">
        <v>212</v>
      </c>
      <c r="C74" s="68" t="s">
        <v>213</v>
      </c>
      <c r="D74" s="64" t="s">
        <v>50</v>
      </c>
      <c r="E74" s="54">
        <v>95</v>
      </c>
      <c r="F74" s="74"/>
      <c r="G74" s="54"/>
      <c r="H74" s="54">
        <f t="shared" si="9"/>
        <v>0</v>
      </c>
      <c r="I74" s="54">
        <f t="shared" si="10"/>
        <v>0</v>
      </c>
      <c r="J74" s="33"/>
    </row>
    <row r="75" spans="1:10" ht="16.5" customHeight="1" x14ac:dyDescent="0.2">
      <c r="A75" s="64" t="s">
        <v>214</v>
      </c>
      <c r="B75" s="57" t="s">
        <v>215</v>
      </c>
      <c r="C75" s="68" t="s">
        <v>216</v>
      </c>
      <c r="D75" s="64" t="s">
        <v>50</v>
      </c>
      <c r="E75" s="54">
        <v>95</v>
      </c>
      <c r="F75" s="74"/>
      <c r="G75" s="54"/>
      <c r="H75" s="54">
        <f t="shared" si="9"/>
        <v>0</v>
      </c>
      <c r="I75" s="54">
        <f t="shared" si="10"/>
        <v>0</v>
      </c>
      <c r="J75" s="33"/>
    </row>
    <row r="76" spans="1:10" ht="16.5" customHeight="1" x14ac:dyDescent="0.2">
      <c r="A76" s="64" t="s">
        <v>217</v>
      </c>
      <c r="B76" s="57" t="s">
        <v>218</v>
      </c>
      <c r="C76" s="68" t="s">
        <v>219</v>
      </c>
      <c r="D76" s="64" t="s">
        <v>50</v>
      </c>
      <c r="E76" s="54">
        <v>190</v>
      </c>
      <c r="F76" s="74"/>
      <c r="G76" s="54"/>
      <c r="H76" s="54">
        <f t="shared" si="9"/>
        <v>0</v>
      </c>
      <c r="I76" s="54">
        <f t="shared" si="10"/>
        <v>0</v>
      </c>
      <c r="J76" s="33"/>
    </row>
    <row r="77" spans="1:10" ht="16.5" customHeight="1" x14ac:dyDescent="0.2">
      <c r="A77" s="45" t="s">
        <v>220</v>
      </c>
      <c r="B77" s="45"/>
      <c r="C77" s="46" t="s">
        <v>221</v>
      </c>
      <c r="D77" s="47"/>
      <c r="E77" s="61"/>
      <c r="F77" s="61"/>
      <c r="G77" s="63"/>
      <c r="H77" s="63"/>
      <c r="I77" s="49">
        <f>SUM(I78:I94)</f>
        <v>0</v>
      </c>
      <c r="J77" s="33"/>
    </row>
    <row r="78" spans="1:10" ht="31.5" customHeight="1" x14ac:dyDescent="0.2">
      <c r="A78" s="64" t="s">
        <v>222</v>
      </c>
      <c r="B78" s="57" t="s">
        <v>223</v>
      </c>
      <c r="C78" s="68" t="s">
        <v>224</v>
      </c>
      <c r="D78" s="53" t="s">
        <v>50</v>
      </c>
      <c r="E78" s="54">
        <v>9</v>
      </c>
      <c r="F78" s="74"/>
      <c r="G78" s="54"/>
      <c r="H78" s="54">
        <f t="shared" ref="H78:H94" si="11">E78*(F78+G78)</f>
        <v>0</v>
      </c>
      <c r="I78" s="54">
        <f t="shared" ref="I78:I94" si="12">H78*1.1681</f>
        <v>0</v>
      </c>
      <c r="J78" s="33"/>
    </row>
    <row r="79" spans="1:10" ht="31.5" customHeight="1" x14ac:dyDescent="0.2">
      <c r="A79" s="64" t="s">
        <v>225</v>
      </c>
      <c r="B79" s="57" t="s">
        <v>226</v>
      </c>
      <c r="C79" s="68" t="s">
        <v>227</v>
      </c>
      <c r="D79" s="53" t="s">
        <v>50</v>
      </c>
      <c r="E79" s="54">
        <v>9</v>
      </c>
      <c r="F79" s="74"/>
      <c r="G79" s="54"/>
      <c r="H79" s="54">
        <f t="shared" si="11"/>
        <v>0</v>
      </c>
      <c r="I79" s="54">
        <f t="shared" si="12"/>
        <v>0</v>
      </c>
      <c r="J79" s="33"/>
    </row>
    <row r="80" spans="1:10" ht="16.5" customHeight="1" x14ac:dyDescent="0.2">
      <c r="A80" s="64" t="s">
        <v>228</v>
      </c>
      <c r="B80" s="57" t="s">
        <v>229</v>
      </c>
      <c r="C80" s="68" t="s">
        <v>230</v>
      </c>
      <c r="D80" s="53" t="s">
        <v>50</v>
      </c>
      <c r="E80" s="54">
        <v>9</v>
      </c>
      <c r="F80" s="74"/>
      <c r="G80" s="54"/>
      <c r="H80" s="54">
        <f t="shared" si="11"/>
        <v>0</v>
      </c>
      <c r="I80" s="54">
        <f t="shared" si="12"/>
        <v>0</v>
      </c>
      <c r="J80" s="33"/>
    </row>
    <row r="81" spans="1:10" ht="31.5" customHeight="1" x14ac:dyDescent="0.2">
      <c r="A81" s="64" t="s">
        <v>231</v>
      </c>
      <c r="B81" s="57" t="s">
        <v>232</v>
      </c>
      <c r="C81" s="68" t="s">
        <v>233</v>
      </c>
      <c r="D81" s="64" t="s">
        <v>50</v>
      </c>
      <c r="E81" s="54">
        <v>2</v>
      </c>
      <c r="F81" s="74"/>
      <c r="G81" s="54"/>
      <c r="H81" s="54">
        <f t="shared" si="11"/>
        <v>0</v>
      </c>
      <c r="I81" s="54">
        <f t="shared" si="12"/>
        <v>0</v>
      </c>
      <c r="J81" s="33"/>
    </row>
    <row r="82" spans="1:10" ht="16.5" customHeight="1" x14ac:dyDescent="0.2">
      <c r="A82" s="64" t="s">
        <v>234</v>
      </c>
      <c r="B82" s="57" t="s">
        <v>235</v>
      </c>
      <c r="C82" s="68" t="s">
        <v>236</v>
      </c>
      <c r="D82" s="64" t="s">
        <v>50</v>
      </c>
      <c r="E82" s="54">
        <v>2</v>
      </c>
      <c r="F82" s="74"/>
      <c r="G82" s="54"/>
      <c r="H82" s="54">
        <f t="shared" si="11"/>
        <v>0</v>
      </c>
      <c r="I82" s="54">
        <f t="shared" si="12"/>
        <v>0</v>
      </c>
      <c r="J82" s="33"/>
    </row>
    <row r="83" spans="1:10" ht="31.5" customHeight="1" x14ac:dyDescent="0.2">
      <c r="A83" s="64" t="s">
        <v>237</v>
      </c>
      <c r="B83" s="57" t="s">
        <v>238</v>
      </c>
      <c r="C83" s="68" t="s">
        <v>239</v>
      </c>
      <c r="D83" s="64" t="s">
        <v>50</v>
      </c>
      <c r="E83" s="54">
        <v>36</v>
      </c>
      <c r="F83" s="74"/>
      <c r="G83" s="54"/>
      <c r="H83" s="54">
        <f t="shared" si="11"/>
        <v>0</v>
      </c>
      <c r="I83" s="54">
        <f t="shared" si="12"/>
        <v>0</v>
      </c>
      <c r="J83" s="33"/>
    </row>
    <row r="84" spans="1:10" ht="31.5" customHeight="1" x14ac:dyDescent="0.2">
      <c r="A84" s="64" t="s">
        <v>240</v>
      </c>
      <c r="B84" s="57" t="s">
        <v>241</v>
      </c>
      <c r="C84" s="68" t="s">
        <v>242</v>
      </c>
      <c r="D84" s="64" t="s">
        <v>50</v>
      </c>
      <c r="E84" s="54">
        <v>18</v>
      </c>
      <c r="F84" s="74"/>
      <c r="G84" s="54"/>
      <c r="H84" s="54">
        <f t="shared" si="11"/>
        <v>0</v>
      </c>
      <c r="I84" s="55">
        <f t="shared" si="12"/>
        <v>0</v>
      </c>
      <c r="J84" s="33"/>
    </row>
    <row r="85" spans="1:10" ht="31.5" customHeight="1" x14ac:dyDescent="0.2">
      <c r="A85" s="64" t="s">
        <v>243</v>
      </c>
      <c r="B85" s="57" t="s">
        <v>185</v>
      </c>
      <c r="C85" s="68" t="s">
        <v>186</v>
      </c>
      <c r="D85" s="64" t="s">
        <v>50</v>
      </c>
      <c r="E85" s="54">
        <v>14</v>
      </c>
      <c r="F85" s="74"/>
      <c r="G85" s="54"/>
      <c r="H85" s="54">
        <f t="shared" si="11"/>
        <v>0</v>
      </c>
      <c r="I85" s="55">
        <f t="shared" si="12"/>
        <v>0</v>
      </c>
      <c r="J85" s="33"/>
    </row>
    <row r="86" spans="1:10" ht="31.5" customHeight="1" x14ac:dyDescent="0.2">
      <c r="A86" s="64" t="s">
        <v>244</v>
      </c>
      <c r="B86" s="57" t="s">
        <v>245</v>
      </c>
      <c r="C86" s="68" t="s">
        <v>246</v>
      </c>
      <c r="D86" s="64" t="s">
        <v>50</v>
      </c>
      <c r="E86" s="54">
        <v>9</v>
      </c>
      <c r="F86" s="74"/>
      <c r="G86" s="54"/>
      <c r="H86" s="54">
        <f t="shared" si="11"/>
        <v>0</v>
      </c>
      <c r="I86" s="55">
        <f t="shared" si="12"/>
        <v>0</v>
      </c>
      <c r="J86" s="33"/>
    </row>
    <row r="87" spans="1:10" ht="31.5" customHeight="1" x14ac:dyDescent="0.2">
      <c r="A87" s="64" t="s">
        <v>247</v>
      </c>
      <c r="B87" s="57" t="s">
        <v>248</v>
      </c>
      <c r="C87" s="68" t="s">
        <v>249</v>
      </c>
      <c r="D87" s="64" t="s">
        <v>50</v>
      </c>
      <c r="E87" s="54">
        <v>9</v>
      </c>
      <c r="F87" s="74"/>
      <c r="G87" s="54"/>
      <c r="H87" s="54">
        <f t="shared" si="11"/>
        <v>0</v>
      </c>
      <c r="I87" s="55">
        <f t="shared" si="12"/>
        <v>0</v>
      </c>
      <c r="J87" s="33"/>
    </row>
    <row r="88" spans="1:10" ht="16.5" customHeight="1" x14ac:dyDescent="0.2">
      <c r="A88" s="64" t="s">
        <v>250</v>
      </c>
      <c r="B88" s="57" t="s">
        <v>251</v>
      </c>
      <c r="C88" s="68" t="s">
        <v>252</v>
      </c>
      <c r="D88" s="53" t="s">
        <v>50</v>
      </c>
      <c r="E88" s="54">
        <v>4</v>
      </c>
      <c r="F88" s="74"/>
      <c r="G88" s="54"/>
      <c r="H88" s="54">
        <f t="shared" si="11"/>
        <v>0</v>
      </c>
      <c r="I88" s="54">
        <f t="shared" si="12"/>
        <v>0</v>
      </c>
      <c r="J88" s="33"/>
    </row>
    <row r="89" spans="1:10" ht="32.25" customHeight="1" x14ac:dyDescent="0.2">
      <c r="A89" s="64" t="s">
        <v>253</v>
      </c>
      <c r="B89" s="57" t="s">
        <v>254</v>
      </c>
      <c r="C89" s="68" t="s">
        <v>255</v>
      </c>
      <c r="D89" s="64" t="s">
        <v>50</v>
      </c>
      <c r="E89" s="54">
        <v>18</v>
      </c>
      <c r="F89" s="74"/>
      <c r="G89" s="54"/>
      <c r="H89" s="54">
        <f t="shared" si="11"/>
        <v>0</v>
      </c>
      <c r="I89" s="54">
        <f t="shared" si="12"/>
        <v>0</v>
      </c>
      <c r="J89" s="33"/>
    </row>
    <row r="90" spans="1:10" ht="16.5" customHeight="1" x14ac:dyDescent="0.2">
      <c r="A90" s="64" t="s">
        <v>256</v>
      </c>
      <c r="B90" s="57" t="s">
        <v>257</v>
      </c>
      <c r="C90" s="68" t="s">
        <v>258</v>
      </c>
      <c r="D90" s="53" t="s">
        <v>50</v>
      </c>
      <c r="E90" s="54">
        <v>9</v>
      </c>
      <c r="F90" s="74"/>
      <c r="G90" s="54"/>
      <c r="H90" s="54">
        <f t="shared" si="11"/>
        <v>0</v>
      </c>
      <c r="I90" s="54">
        <f t="shared" si="12"/>
        <v>0</v>
      </c>
      <c r="J90" s="33"/>
    </row>
    <row r="91" spans="1:10" ht="16.5" customHeight="1" x14ac:dyDescent="0.2">
      <c r="A91" s="64" t="s">
        <v>259</v>
      </c>
      <c r="B91" s="57" t="s">
        <v>260</v>
      </c>
      <c r="C91" s="83" t="s">
        <v>261</v>
      </c>
      <c r="D91" s="53" t="s">
        <v>50</v>
      </c>
      <c r="E91" s="54">
        <v>2</v>
      </c>
      <c r="F91" s="74"/>
      <c r="G91" s="54"/>
      <c r="H91" s="54">
        <f t="shared" si="11"/>
        <v>0</v>
      </c>
      <c r="I91" s="54">
        <f t="shared" si="12"/>
        <v>0</v>
      </c>
      <c r="J91" s="33"/>
    </row>
    <row r="92" spans="1:10" ht="16.5" customHeight="1" x14ac:dyDescent="0.2">
      <c r="A92" s="64" t="s">
        <v>262</v>
      </c>
      <c r="B92" s="57" t="s">
        <v>263</v>
      </c>
      <c r="C92" s="68" t="s">
        <v>264</v>
      </c>
      <c r="D92" s="53" t="s">
        <v>50</v>
      </c>
      <c r="E92" s="54">
        <v>2</v>
      </c>
      <c r="F92" s="74"/>
      <c r="G92" s="54"/>
      <c r="H92" s="54">
        <f t="shared" si="11"/>
        <v>0</v>
      </c>
      <c r="I92" s="55">
        <f t="shared" si="12"/>
        <v>0</v>
      </c>
      <c r="J92" s="33"/>
    </row>
    <row r="93" spans="1:10" ht="16.5" customHeight="1" x14ac:dyDescent="0.2">
      <c r="A93" s="64" t="s">
        <v>265</v>
      </c>
      <c r="B93" s="57" t="s">
        <v>266</v>
      </c>
      <c r="C93" s="58" t="s">
        <v>267</v>
      </c>
      <c r="D93" s="53" t="s">
        <v>50</v>
      </c>
      <c r="E93" s="54">
        <v>3</v>
      </c>
      <c r="F93" s="74"/>
      <c r="G93" s="54"/>
      <c r="H93" s="54">
        <f t="shared" si="11"/>
        <v>0</v>
      </c>
      <c r="I93" s="55">
        <f t="shared" si="12"/>
        <v>0</v>
      </c>
      <c r="J93" s="33"/>
    </row>
    <row r="94" spans="1:10" ht="16.5" customHeight="1" x14ac:dyDescent="0.2">
      <c r="A94" s="64" t="s">
        <v>268</v>
      </c>
      <c r="B94" s="57" t="s">
        <v>269</v>
      </c>
      <c r="C94" s="58" t="s">
        <v>270</v>
      </c>
      <c r="D94" s="53" t="s">
        <v>50</v>
      </c>
      <c r="E94" s="54">
        <v>3</v>
      </c>
      <c r="F94" s="74"/>
      <c r="G94" s="54"/>
      <c r="H94" s="54">
        <f t="shared" si="11"/>
        <v>0</v>
      </c>
      <c r="I94" s="55">
        <f t="shared" si="12"/>
        <v>0</v>
      </c>
      <c r="J94" s="33"/>
    </row>
    <row r="95" spans="1:10" ht="16.5" customHeight="1" x14ac:dyDescent="0.25">
      <c r="A95" s="65" t="s">
        <v>271</v>
      </c>
      <c r="B95" s="84"/>
      <c r="C95" s="85" t="s">
        <v>272</v>
      </c>
      <c r="D95" s="86"/>
      <c r="E95" s="87"/>
      <c r="F95" s="87"/>
      <c r="G95" s="88"/>
      <c r="H95" s="88"/>
      <c r="I95" s="70">
        <f>SUM(I96:I97)</f>
        <v>0</v>
      </c>
      <c r="J95" s="33"/>
    </row>
    <row r="96" spans="1:10" ht="31.5" customHeight="1" x14ac:dyDescent="0.2">
      <c r="A96" s="56" t="s">
        <v>273</v>
      </c>
      <c r="B96" s="57" t="s">
        <v>274</v>
      </c>
      <c r="C96" s="58" t="s">
        <v>275</v>
      </c>
      <c r="D96" s="64" t="s">
        <v>75</v>
      </c>
      <c r="E96" s="54">
        <v>22</v>
      </c>
      <c r="F96" s="74"/>
      <c r="G96" s="54"/>
      <c r="H96" s="54">
        <f t="shared" ref="H96:H97" si="13">E96*(F96+G96)</f>
        <v>0</v>
      </c>
      <c r="I96" s="54">
        <f t="shared" ref="I96:I97" si="14">H96*1.1681</f>
        <v>0</v>
      </c>
      <c r="J96" s="33"/>
    </row>
    <row r="97" spans="1:26" ht="31.5" customHeight="1" x14ac:dyDescent="0.2">
      <c r="A97" s="56" t="s">
        <v>276</v>
      </c>
      <c r="B97" s="57" t="s">
        <v>277</v>
      </c>
      <c r="C97" s="58" t="s">
        <v>278</v>
      </c>
      <c r="D97" s="64" t="s">
        <v>75</v>
      </c>
      <c r="E97" s="54">
        <v>80</v>
      </c>
      <c r="F97" s="74"/>
      <c r="G97" s="54"/>
      <c r="H97" s="54">
        <f t="shared" si="13"/>
        <v>0</v>
      </c>
      <c r="I97" s="54">
        <f t="shared" si="14"/>
        <v>0</v>
      </c>
      <c r="J97" s="33"/>
    </row>
    <row r="98" spans="1:26" ht="15" customHeight="1" x14ac:dyDescent="0.2">
      <c r="A98" s="89" t="s">
        <v>279</v>
      </c>
      <c r="B98" s="90"/>
      <c r="C98" s="91" t="s">
        <v>280</v>
      </c>
      <c r="D98" s="92"/>
      <c r="E98" s="93"/>
      <c r="F98" s="93"/>
      <c r="G98" s="94"/>
      <c r="H98" s="94"/>
      <c r="I98" s="95">
        <f>SUM(I99:I100)</f>
        <v>0</v>
      </c>
      <c r="J98" s="33"/>
    </row>
    <row r="99" spans="1:26" ht="17.25" customHeight="1" x14ac:dyDescent="0.2">
      <c r="A99" s="96" t="s">
        <v>281</v>
      </c>
      <c r="B99" s="96">
        <v>90777</v>
      </c>
      <c r="C99" s="97" t="s">
        <v>282</v>
      </c>
      <c r="D99" s="98" t="s">
        <v>283</v>
      </c>
      <c r="E99" s="99">
        <v>120</v>
      </c>
      <c r="F99" s="74"/>
      <c r="G99" s="100"/>
      <c r="H99" s="54">
        <f t="shared" ref="H99:H100" si="15">E99*(F99+G99)</f>
        <v>0</v>
      </c>
      <c r="I99" s="60">
        <f t="shared" ref="I99:I100" si="16">H99*1.1681</f>
        <v>0</v>
      </c>
      <c r="J99" s="33"/>
    </row>
    <row r="100" spans="1:26" ht="17.25" customHeight="1" x14ac:dyDescent="0.2">
      <c r="A100" s="96" t="s">
        <v>284</v>
      </c>
      <c r="B100" s="96">
        <v>90780</v>
      </c>
      <c r="C100" s="97" t="s">
        <v>285</v>
      </c>
      <c r="D100" s="98" t="s">
        <v>283</v>
      </c>
      <c r="E100" s="99">
        <v>480</v>
      </c>
      <c r="F100" s="74"/>
      <c r="G100" s="100"/>
      <c r="H100" s="54">
        <f t="shared" si="15"/>
        <v>0</v>
      </c>
      <c r="I100" s="60">
        <f t="shared" si="16"/>
        <v>0</v>
      </c>
      <c r="J100" s="33"/>
    </row>
    <row r="101" spans="1:26" ht="17.25" customHeight="1" x14ac:dyDescent="0.2">
      <c r="A101" s="89" t="s">
        <v>286</v>
      </c>
      <c r="B101" s="101"/>
      <c r="C101" s="102" t="s">
        <v>287</v>
      </c>
      <c r="D101" s="103"/>
      <c r="E101" s="104"/>
      <c r="F101" s="104"/>
      <c r="G101" s="94"/>
      <c r="H101" s="94"/>
      <c r="I101" s="105">
        <f>SUM(I102:I106)</f>
        <v>0</v>
      </c>
      <c r="J101" s="33"/>
    </row>
    <row r="102" spans="1:26" ht="17.25" customHeight="1" x14ac:dyDescent="0.2">
      <c r="A102" s="106" t="s">
        <v>288</v>
      </c>
      <c r="B102" s="57" t="s">
        <v>289</v>
      </c>
      <c r="C102" s="107" t="s">
        <v>290</v>
      </c>
      <c r="D102" s="108" t="s">
        <v>42</v>
      </c>
      <c r="E102" s="109">
        <v>1</v>
      </c>
      <c r="F102" s="74"/>
      <c r="G102" s="110"/>
      <c r="H102" s="54">
        <f t="shared" ref="H102:H106" si="17">E102*(F102+G102)</f>
        <v>0</v>
      </c>
      <c r="I102" s="100">
        <f>H102*1.1618</f>
        <v>0</v>
      </c>
      <c r="J102" s="33"/>
    </row>
    <row r="103" spans="1:26" ht="17.25" customHeight="1" x14ac:dyDescent="0.2">
      <c r="A103" s="106" t="s">
        <v>291</v>
      </c>
      <c r="B103" s="57" t="s">
        <v>292</v>
      </c>
      <c r="C103" s="58" t="s">
        <v>293</v>
      </c>
      <c r="D103" s="64" t="s">
        <v>46</v>
      </c>
      <c r="E103" s="59">
        <v>18.21</v>
      </c>
      <c r="F103" s="74"/>
      <c r="G103" s="54"/>
      <c r="H103" s="54">
        <f t="shared" si="17"/>
        <v>0</v>
      </c>
      <c r="I103" s="60">
        <f t="shared" ref="I103:I106" si="18">H103*1.1681</f>
        <v>0</v>
      </c>
      <c r="J103" s="33"/>
    </row>
    <row r="104" spans="1:26" ht="17.25" customHeight="1" x14ac:dyDescent="0.2">
      <c r="A104" s="106" t="s">
        <v>294</v>
      </c>
      <c r="B104" s="57" t="s">
        <v>295</v>
      </c>
      <c r="C104" s="58" t="s">
        <v>296</v>
      </c>
      <c r="D104" s="64" t="s">
        <v>46</v>
      </c>
      <c r="E104" s="59">
        <v>3</v>
      </c>
      <c r="F104" s="74"/>
      <c r="G104" s="54"/>
      <c r="H104" s="54">
        <f t="shared" si="17"/>
        <v>0</v>
      </c>
      <c r="I104" s="60">
        <f t="shared" si="18"/>
        <v>0</v>
      </c>
      <c r="J104" s="33"/>
    </row>
    <row r="105" spans="1:26" ht="17.25" customHeight="1" x14ac:dyDescent="0.2">
      <c r="A105" s="106" t="s">
        <v>297</v>
      </c>
      <c r="B105" s="57" t="s">
        <v>298</v>
      </c>
      <c r="C105" s="58" t="s">
        <v>299</v>
      </c>
      <c r="D105" s="64" t="s">
        <v>46</v>
      </c>
      <c r="E105" s="59">
        <v>17</v>
      </c>
      <c r="F105" s="74"/>
      <c r="G105" s="111"/>
      <c r="H105" s="54">
        <f t="shared" si="17"/>
        <v>0</v>
      </c>
      <c r="I105" s="60">
        <f t="shared" si="18"/>
        <v>0</v>
      </c>
      <c r="J105" s="33"/>
    </row>
    <row r="106" spans="1:26" ht="17.25" customHeight="1" x14ac:dyDescent="0.2">
      <c r="A106" s="106" t="s">
        <v>300</v>
      </c>
      <c r="B106" s="57" t="s">
        <v>301</v>
      </c>
      <c r="C106" s="68" t="s">
        <v>302</v>
      </c>
      <c r="D106" s="64" t="s">
        <v>46</v>
      </c>
      <c r="E106" s="59">
        <v>7328.23</v>
      </c>
      <c r="F106" s="74"/>
      <c r="G106" s="54"/>
      <c r="H106" s="54">
        <f t="shared" si="17"/>
        <v>0</v>
      </c>
      <c r="I106" s="60">
        <f t="shared" si="18"/>
        <v>0</v>
      </c>
      <c r="J106" s="33"/>
    </row>
    <row r="107" spans="1:26" ht="17.25" customHeight="1" x14ac:dyDescent="0.2">
      <c r="A107" s="112" t="s">
        <v>303</v>
      </c>
      <c r="B107" s="101"/>
      <c r="C107" s="90" t="s">
        <v>304</v>
      </c>
      <c r="D107" s="113"/>
      <c r="E107" s="101"/>
      <c r="F107" s="101"/>
      <c r="G107" s="114"/>
      <c r="H107" s="114"/>
      <c r="I107" s="115">
        <f>SUM(I108,I113,I115)</f>
        <v>0</v>
      </c>
      <c r="J107" s="33"/>
    </row>
    <row r="108" spans="1:26" ht="17.25" customHeight="1" x14ac:dyDescent="0.2">
      <c r="A108" s="116" t="s">
        <v>305</v>
      </c>
      <c r="B108" s="117"/>
      <c r="C108" s="118" t="s">
        <v>306</v>
      </c>
      <c r="D108" s="119"/>
      <c r="E108" s="117"/>
      <c r="F108" s="117"/>
      <c r="G108" s="120"/>
      <c r="H108" s="120"/>
      <c r="I108" s="121">
        <f>SUM(I109:I112)</f>
        <v>0</v>
      </c>
      <c r="J108" s="33"/>
    </row>
    <row r="109" spans="1:26" ht="17.25" customHeight="1" x14ac:dyDescent="0.2">
      <c r="A109" s="64" t="s">
        <v>307</v>
      </c>
      <c r="B109" s="57" t="s">
        <v>308</v>
      </c>
      <c r="C109" s="68" t="s">
        <v>309</v>
      </c>
      <c r="D109" s="64" t="s">
        <v>50</v>
      </c>
      <c r="E109" s="59">
        <v>3</v>
      </c>
      <c r="F109" s="74"/>
      <c r="G109" s="54"/>
      <c r="H109" s="54">
        <f t="shared" ref="H109:H112" si="19">E109*(F109+G109)</f>
        <v>0</v>
      </c>
      <c r="I109" s="60">
        <f t="shared" ref="I109:I112" si="20">H109*1.1681</f>
        <v>0</v>
      </c>
      <c r="J109" s="33"/>
    </row>
    <row r="110" spans="1:26" ht="17.25" customHeight="1" x14ac:dyDescent="0.2">
      <c r="A110" s="64" t="s">
        <v>310</v>
      </c>
      <c r="B110" s="57" t="s">
        <v>311</v>
      </c>
      <c r="C110" s="68" t="s">
        <v>312</v>
      </c>
      <c r="D110" s="64" t="s">
        <v>50</v>
      </c>
      <c r="E110" s="59">
        <v>3</v>
      </c>
      <c r="F110" s="74"/>
      <c r="G110" s="54"/>
      <c r="H110" s="54">
        <f t="shared" si="19"/>
        <v>0</v>
      </c>
      <c r="I110" s="100">
        <f t="shared" si="20"/>
        <v>0</v>
      </c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 ht="17.25" customHeight="1" x14ac:dyDescent="0.2">
      <c r="A111" s="64" t="s">
        <v>313</v>
      </c>
      <c r="B111" s="57" t="s">
        <v>314</v>
      </c>
      <c r="C111" s="68" t="s">
        <v>315</v>
      </c>
      <c r="D111" s="64" t="s">
        <v>75</v>
      </c>
      <c r="E111" s="59">
        <v>52</v>
      </c>
      <c r="F111" s="74"/>
      <c r="G111" s="54"/>
      <c r="H111" s="54">
        <f t="shared" si="19"/>
        <v>0</v>
      </c>
      <c r="I111" s="100">
        <f t="shared" si="20"/>
        <v>0</v>
      </c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</row>
    <row r="112" spans="1:26" ht="17.25" customHeight="1" x14ac:dyDescent="0.2">
      <c r="A112" s="64" t="s">
        <v>316</v>
      </c>
      <c r="B112" s="57" t="s">
        <v>317</v>
      </c>
      <c r="C112" s="68" t="s">
        <v>318</v>
      </c>
      <c r="D112" s="64" t="s">
        <v>75</v>
      </c>
      <c r="E112" s="59">
        <v>14</v>
      </c>
      <c r="F112" s="74"/>
      <c r="G112" s="54"/>
      <c r="H112" s="54">
        <f t="shared" si="19"/>
        <v>0</v>
      </c>
      <c r="I112" s="60">
        <f t="shared" si="20"/>
        <v>0</v>
      </c>
      <c r="J112" s="33"/>
    </row>
    <row r="113" spans="1:10" ht="17.25" customHeight="1" x14ac:dyDescent="0.2">
      <c r="A113" s="122" t="s">
        <v>319</v>
      </c>
      <c r="B113" s="123"/>
      <c r="C113" s="124" t="s">
        <v>320</v>
      </c>
      <c r="D113" s="125"/>
      <c r="E113" s="126"/>
      <c r="F113" s="126"/>
      <c r="G113" s="127"/>
      <c r="H113" s="127"/>
      <c r="I113" s="49">
        <f>SUM(I114)</f>
        <v>0</v>
      </c>
      <c r="J113" s="33"/>
    </row>
    <row r="114" spans="1:10" ht="17.25" customHeight="1" x14ac:dyDescent="0.2">
      <c r="A114" s="64" t="s">
        <v>321</v>
      </c>
      <c r="B114" s="57" t="s">
        <v>322</v>
      </c>
      <c r="C114" s="68" t="s">
        <v>320</v>
      </c>
      <c r="D114" s="64" t="s">
        <v>50</v>
      </c>
      <c r="E114" s="59">
        <v>32</v>
      </c>
      <c r="F114" s="74"/>
      <c r="G114" s="54"/>
      <c r="H114" s="54">
        <f>E114*(F114+G114)</f>
        <v>0</v>
      </c>
      <c r="I114" s="60">
        <f>H114*1.1681</f>
        <v>0</v>
      </c>
      <c r="J114" s="33"/>
    </row>
    <row r="115" spans="1:10" ht="17.25" customHeight="1" x14ac:dyDescent="0.2">
      <c r="A115" s="45" t="s">
        <v>323</v>
      </c>
      <c r="B115" s="45"/>
      <c r="C115" s="46" t="s">
        <v>324</v>
      </c>
      <c r="D115" s="47"/>
      <c r="E115" s="128"/>
      <c r="F115" s="128"/>
      <c r="G115" s="63"/>
      <c r="H115" s="63"/>
      <c r="I115" s="49">
        <f>SUM(I116:I119)</f>
        <v>0</v>
      </c>
      <c r="J115" s="33"/>
    </row>
    <row r="116" spans="1:10" ht="17.25" customHeight="1" x14ac:dyDescent="0.2">
      <c r="A116" s="56" t="s">
        <v>325</v>
      </c>
      <c r="B116" s="57" t="s">
        <v>326</v>
      </c>
      <c r="C116" s="58" t="s">
        <v>327</v>
      </c>
      <c r="D116" s="53" t="s">
        <v>50</v>
      </c>
      <c r="E116" s="59">
        <v>2</v>
      </c>
      <c r="F116" s="74"/>
      <c r="G116" s="54"/>
      <c r="H116" s="54">
        <f t="shared" ref="H116:H119" si="21">E116*(F116+G116)</f>
        <v>0</v>
      </c>
      <c r="I116" s="60">
        <f t="shared" ref="I116:I119" si="22">H116*1.1681</f>
        <v>0</v>
      </c>
      <c r="J116" s="33"/>
    </row>
    <row r="117" spans="1:10" ht="17.25" customHeight="1" x14ac:dyDescent="0.2">
      <c r="A117" s="106" t="s">
        <v>328</v>
      </c>
      <c r="B117" s="57" t="s">
        <v>329</v>
      </c>
      <c r="C117" s="58" t="s">
        <v>330</v>
      </c>
      <c r="D117" s="53" t="s">
        <v>50</v>
      </c>
      <c r="E117" s="59">
        <v>1</v>
      </c>
      <c r="F117" s="74"/>
      <c r="G117" s="54"/>
      <c r="H117" s="54">
        <f t="shared" si="21"/>
        <v>0</v>
      </c>
      <c r="I117" s="100">
        <f t="shared" si="22"/>
        <v>0</v>
      </c>
      <c r="J117" s="33"/>
    </row>
    <row r="118" spans="1:10" ht="17.25" customHeight="1" x14ac:dyDescent="0.2">
      <c r="A118" s="106" t="s">
        <v>331</v>
      </c>
      <c r="B118" s="57" t="s">
        <v>332</v>
      </c>
      <c r="C118" s="58" t="s">
        <v>333</v>
      </c>
      <c r="D118" s="53" t="s">
        <v>50</v>
      </c>
      <c r="E118" s="59">
        <v>1</v>
      </c>
      <c r="F118" s="74"/>
      <c r="G118" s="111"/>
      <c r="H118" s="54">
        <f t="shared" si="21"/>
        <v>0</v>
      </c>
      <c r="I118" s="100">
        <f t="shared" si="22"/>
        <v>0</v>
      </c>
      <c r="J118" s="33"/>
    </row>
    <row r="119" spans="1:10" ht="17.25" customHeight="1" x14ac:dyDescent="0.2">
      <c r="A119" s="106" t="s">
        <v>334</v>
      </c>
      <c r="B119" s="57" t="s">
        <v>335</v>
      </c>
      <c r="C119" s="58" t="s">
        <v>336</v>
      </c>
      <c r="D119" s="53" t="s">
        <v>50</v>
      </c>
      <c r="E119" s="59">
        <v>1</v>
      </c>
      <c r="F119" s="74"/>
      <c r="G119" s="111"/>
      <c r="H119" s="54">
        <f t="shared" si="21"/>
        <v>0</v>
      </c>
      <c r="I119" s="100">
        <f t="shared" si="22"/>
        <v>0</v>
      </c>
      <c r="J119" s="33"/>
    </row>
    <row r="120" spans="1:10" ht="12.75" customHeight="1" x14ac:dyDescent="0.25">
      <c r="A120" s="129"/>
      <c r="B120" s="129"/>
      <c r="C120" s="129"/>
      <c r="D120" s="129"/>
      <c r="E120" s="129"/>
      <c r="F120" s="130" t="s">
        <v>337</v>
      </c>
      <c r="G120" s="130"/>
      <c r="H120" s="131"/>
      <c r="I120" s="132">
        <f>SUM(I13,I20,I31,I38,I40,I58,I77,I95,I98,I101,I107)</f>
        <v>0</v>
      </c>
      <c r="J120" s="33"/>
    </row>
    <row r="121" spans="1:10" ht="12.75" customHeight="1" x14ac:dyDescent="0.25">
      <c r="A121" s="25"/>
      <c r="B121" s="25"/>
      <c r="C121" s="25"/>
      <c r="D121" s="25"/>
      <c r="E121" s="25"/>
      <c r="F121" s="133"/>
      <c r="G121" s="133"/>
      <c r="H121" s="134"/>
      <c r="I121" s="135"/>
      <c r="J121" s="33"/>
    </row>
    <row r="122" spans="1:10" ht="12.75" customHeight="1" x14ac:dyDescent="0.25">
      <c r="A122" s="25"/>
      <c r="B122" s="25"/>
      <c r="C122" s="25"/>
      <c r="D122" s="25"/>
      <c r="E122" s="25"/>
      <c r="F122" s="133"/>
      <c r="G122" s="133"/>
      <c r="H122" s="134"/>
      <c r="I122" s="135"/>
      <c r="J122" s="33"/>
    </row>
    <row r="123" spans="1:10" ht="12.75" customHeight="1" x14ac:dyDescent="0.2">
      <c r="E123" s="18"/>
      <c r="F123" s="33"/>
      <c r="G123" s="33"/>
      <c r="I123" s="3"/>
      <c r="J123" s="33"/>
    </row>
    <row r="124" spans="1:10" ht="12.75" customHeight="1" x14ac:dyDescent="0.25">
      <c r="A124" s="136" t="s">
        <v>338</v>
      </c>
      <c r="E124" s="18"/>
      <c r="F124" s="33"/>
      <c r="G124" s="33"/>
      <c r="I124" s="3"/>
      <c r="J124" s="33"/>
    </row>
    <row r="125" spans="1:10" ht="12.75" customHeight="1" x14ac:dyDescent="0.2">
      <c r="A125" s="137"/>
      <c r="E125" s="18"/>
      <c r="F125" s="33"/>
      <c r="G125" s="33"/>
      <c r="I125" s="3"/>
      <c r="J125" s="33"/>
    </row>
    <row r="126" spans="1:10" ht="16.5" customHeight="1" x14ac:dyDescent="0.25">
      <c r="C126" s="138" t="s">
        <v>339</v>
      </c>
      <c r="E126" s="18"/>
      <c r="F126" s="139"/>
      <c r="G126" s="139"/>
      <c r="I126" s="3"/>
      <c r="J126" s="33"/>
    </row>
    <row r="127" spans="1:10" ht="12.75" customHeight="1" x14ac:dyDescent="0.25">
      <c r="C127" s="140" t="s">
        <v>340</v>
      </c>
      <c r="E127" s="18"/>
      <c r="F127" s="391"/>
      <c r="G127" s="383"/>
      <c r="H127" s="383"/>
      <c r="I127" s="383"/>
      <c r="J127" s="33"/>
    </row>
    <row r="128" spans="1:10" ht="12.75" customHeight="1" x14ac:dyDescent="0.25">
      <c r="C128" s="141"/>
      <c r="E128" s="18"/>
      <c r="F128" s="139"/>
      <c r="G128" s="139"/>
      <c r="H128" s="142"/>
      <c r="J128" s="33"/>
    </row>
    <row r="129" spans="3:10" ht="12.75" customHeight="1" x14ac:dyDescent="0.25">
      <c r="C129" s="138"/>
      <c r="F129" s="139"/>
      <c r="G129" s="139"/>
      <c r="H129" s="138"/>
      <c r="J129" s="33"/>
    </row>
    <row r="130" spans="3:10" ht="12.75" customHeight="1" x14ac:dyDescent="0.2">
      <c r="F130" s="33"/>
      <c r="G130" s="33"/>
      <c r="J130" s="33"/>
    </row>
    <row r="131" spans="3:10" ht="12.75" customHeight="1" x14ac:dyDescent="0.2">
      <c r="F131" s="33"/>
      <c r="G131" s="33"/>
      <c r="J131" s="33"/>
    </row>
    <row r="132" spans="3:10" ht="12.75" customHeight="1" x14ac:dyDescent="0.2">
      <c r="F132" s="33"/>
      <c r="G132" s="33"/>
      <c r="J132" s="33"/>
    </row>
    <row r="133" spans="3:10" ht="12.75" customHeight="1" x14ac:dyDescent="0.2">
      <c r="F133" s="33"/>
      <c r="G133" s="33"/>
      <c r="J133" s="33"/>
    </row>
    <row r="134" spans="3:10" ht="12.75" customHeight="1" x14ac:dyDescent="0.2">
      <c r="F134" s="33"/>
      <c r="G134" s="33"/>
      <c r="J134" s="33"/>
    </row>
    <row r="135" spans="3:10" ht="12.75" customHeight="1" x14ac:dyDescent="0.2">
      <c r="F135" s="33"/>
      <c r="G135" s="33"/>
      <c r="J135" s="33"/>
    </row>
    <row r="136" spans="3:10" ht="12.75" customHeight="1" x14ac:dyDescent="0.2">
      <c r="F136" s="33"/>
      <c r="G136" s="33"/>
      <c r="J136" s="33"/>
    </row>
    <row r="137" spans="3:10" ht="12.75" customHeight="1" x14ac:dyDescent="0.2">
      <c r="F137" s="33"/>
      <c r="G137" s="33"/>
      <c r="J137" s="33"/>
    </row>
    <row r="138" spans="3:10" ht="12.75" customHeight="1" x14ac:dyDescent="0.2">
      <c r="F138" s="33"/>
      <c r="G138" s="33"/>
      <c r="J138" s="33"/>
    </row>
    <row r="139" spans="3:10" ht="12.75" customHeight="1" x14ac:dyDescent="0.2">
      <c r="F139" s="33"/>
      <c r="G139" s="33"/>
      <c r="J139" s="33"/>
    </row>
    <row r="140" spans="3:10" ht="12.75" customHeight="1" x14ac:dyDescent="0.2">
      <c r="F140" s="33"/>
      <c r="G140" s="33"/>
      <c r="J140" s="33"/>
    </row>
    <row r="141" spans="3:10" ht="12.75" customHeight="1" x14ac:dyDescent="0.2">
      <c r="F141" s="33"/>
      <c r="G141" s="33"/>
      <c r="J141" s="33"/>
    </row>
    <row r="142" spans="3:10" ht="12.75" customHeight="1" x14ac:dyDescent="0.2">
      <c r="F142" s="33"/>
      <c r="G142" s="33"/>
      <c r="J142" s="33"/>
    </row>
    <row r="143" spans="3:10" ht="12.75" customHeight="1" x14ac:dyDescent="0.2">
      <c r="F143" s="33"/>
      <c r="G143" s="33"/>
      <c r="J143" s="33"/>
    </row>
    <row r="144" spans="3:10" ht="12.75" customHeight="1" x14ac:dyDescent="0.2">
      <c r="F144" s="33"/>
      <c r="G144" s="33"/>
      <c r="J144" s="33"/>
    </row>
    <row r="145" spans="6:10" ht="12.75" customHeight="1" x14ac:dyDescent="0.2">
      <c r="F145" s="33"/>
      <c r="G145" s="33"/>
      <c r="J145" s="33"/>
    </row>
    <row r="146" spans="6:10" ht="12.75" customHeight="1" x14ac:dyDescent="0.2">
      <c r="F146" s="33"/>
      <c r="G146" s="33"/>
      <c r="J146" s="33"/>
    </row>
    <row r="147" spans="6:10" ht="12.75" customHeight="1" x14ac:dyDescent="0.2">
      <c r="F147" s="33"/>
      <c r="G147" s="33"/>
      <c r="J147" s="33"/>
    </row>
    <row r="148" spans="6:10" ht="12.75" customHeight="1" x14ac:dyDescent="0.2">
      <c r="F148" s="33"/>
      <c r="G148" s="33"/>
      <c r="J148" s="33"/>
    </row>
    <row r="149" spans="6:10" ht="12.75" customHeight="1" x14ac:dyDescent="0.2">
      <c r="F149" s="33"/>
      <c r="G149" s="33"/>
      <c r="J149" s="33"/>
    </row>
    <row r="150" spans="6:10" ht="12.75" customHeight="1" x14ac:dyDescent="0.2">
      <c r="F150" s="33"/>
      <c r="G150" s="33"/>
      <c r="J150" s="33"/>
    </row>
    <row r="151" spans="6:10" ht="12.75" customHeight="1" x14ac:dyDescent="0.2">
      <c r="F151" s="33"/>
      <c r="G151" s="33"/>
      <c r="J151" s="33"/>
    </row>
    <row r="152" spans="6:10" ht="12.75" customHeight="1" x14ac:dyDescent="0.2">
      <c r="F152" s="33"/>
      <c r="G152" s="33"/>
      <c r="J152" s="33"/>
    </row>
    <row r="153" spans="6:10" ht="12.75" customHeight="1" x14ac:dyDescent="0.2">
      <c r="F153" s="33"/>
      <c r="G153" s="33"/>
      <c r="J153" s="33"/>
    </row>
    <row r="154" spans="6:10" ht="12.75" customHeight="1" x14ac:dyDescent="0.2">
      <c r="F154" s="33"/>
      <c r="G154" s="33"/>
      <c r="J154" s="33"/>
    </row>
    <row r="155" spans="6:10" ht="12.75" customHeight="1" x14ac:dyDescent="0.2">
      <c r="F155" s="33"/>
      <c r="G155" s="33"/>
      <c r="J155" s="33"/>
    </row>
    <row r="156" spans="6:10" ht="12.75" customHeight="1" x14ac:dyDescent="0.2">
      <c r="F156" s="33"/>
      <c r="G156" s="33"/>
      <c r="J156" s="33"/>
    </row>
    <row r="157" spans="6:10" ht="12.75" customHeight="1" x14ac:dyDescent="0.2">
      <c r="F157" s="33"/>
      <c r="G157" s="33"/>
      <c r="J157" s="33"/>
    </row>
    <row r="158" spans="6:10" ht="12.75" customHeight="1" x14ac:dyDescent="0.2">
      <c r="F158" s="33"/>
      <c r="G158" s="33"/>
      <c r="J158" s="33"/>
    </row>
    <row r="159" spans="6:10" ht="12.75" customHeight="1" x14ac:dyDescent="0.2">
      <c r="F159" s="33"/>
      <c r="G159" s="33"/>
      <c r="J159" s="33"/>
    </row>
    <row r="160" spans="6:10" ht="12.75" customHeight="1" x14ac:dyDescent="0.2">
      <c r="F160" s="33"/>
      <c r="G160" s="33"/>
      <c r="J160" s="33"/>
    </row>
    <row r="161" spans="6:10" ht="12.75" customHeight="1" x14ac:dyDescent="0.2">
      <c r="F161" s="33"/>
      <c r="G161" s="33"/>
      <c r="J161" s="33"/>
    </row>
    <row r="162" spans="6:10" ht="12.75" customHeight="1" x14ac:dyDescent="0.2">
      <c r="F162" s="33"/>
      <c r="G162" s="33"/>
      <c r="J162" s="33"/>
    </row>
    <row r="163" spans="6:10" ht="12.75" customHeight="1" x14ac:dyDescent="0.2">
      <c r="F163" s="33"/>
      <c r="G163" s="33"/>
      <c r="J163" s="33"/>
    </row>
    <row r="164" spans="6:10" ht="12.75" customHeight="1" x14ac:dyDescent="0.2">
      <c r="F164" s="33"/>
      <c r="G164" s="33"/>
      <c r="J164" s="33"/>
    </row>
    <row r="165" spans="6:10" ht="12.75" customHeight="1" x14ac:dyDescent="0.2">
      <c r="F165" s="33"/>
      <c r="G165" s="33"/>
      <c r="J165" s="33"/>
    </row>
    <row r="166" spans="6:10" ht="12.75" customHeight="1" x14ac:dyDescent="0.2">
      <c r="F166" s="33"/>
      <c r="G166" s="33"/>
      <c r="J166" s="33"/>
    </row>
    <row r="167" spans="6:10" ht="12.75" customHeight="1" x14ac:dyDescent="0.2">
      <c r="F167" s="33"/>
      <c r="G167" s="33"/>
      <c r="J167" s="33"/>
    </row>
    <row r="168" spans="6:10" ht="12.75" customHeight="1" x14ac:dyDescent="0.2">
      <c r="F168" s="33"/>
      <c r="G168" s="33"/>
      <c r="J168" s="33"/>
    </row>
    <row r="169" spans="6:10" ht="12.75" customHeight="1" x14ac:dyDescent="0.2">
      <c r="F169" s="33"/>
      <c r="G169" s="33"/>
      <c r="J169" s="33"/>
    </row>
    <row r="170" spans="6:10" ht="12.75" customHeight="1" x14ac:dyDescent="0.2">
      <c r="F170" s="33"/>
      <c r="G170" s="33"/>
      <c r="J170" s="33"/>
    </row>
    <row r="171" spans="6:10" ht="12.75" customHeight="1" x14ac:dyDescent="0.2">
      <c r="F171" s="33"/>
      <c r="G171" s="33"/>
      <c r="J171" s="33"/>
    </row>
    <row r="172" spans="6:10" ht="12.75" customHeight="1" x14ac:dyDescent="0.2">
      <c r="F172" s="33"/>
      <c r="G172" s="33"/>
      <c r="J172" s="33"/>
    </row>
    <row r="173" spans="6:10" ht="12.75" customHeight="1" x14ac:dyDescent="0.2">
      <c r="F173" s="33"/>
      <c r="G173" s="33"/>
      <c r="J173" s="33"/>
    </row>
    <row r="174" spans="6:10" ht="12.75" customHeight="1" x14ac:dyDescent="0.2">
      <c r="F174" s="33"/>
      <c r="G174" s="33"/>
      <c r="J174" s="33"/>
    </row>
    <row r="175" spans="6:10" ht="12.75" customHeight="1" x14ac:dyDescent="0.2">
      <c r="F175" s="33"/>
      <c r="G175" s="33"/>
      <c r="J175" s="33"/>
    </row>
    <row r="176" spans="6:10" ht="12.75" customHeight="1" x14ac:dyDescent="0.2">
      <c r="F176" s="33"/>
      <c r="G176" s="33"/>
      <c r="J176" s="33"/>
    </row>
    <row r="177" spans="6:10" ht="12.75" customHeight="1" x14ac:dyDescent="0.2">
      <c r="F177" s="33"/>
      <c r="G177" s="33"/>
      <c r="J177" s="33"/>
    </row>
    <row r="178" spans="6:10" ht="12.75" customHeight="1" x14ac:dyDescent="0.2">
      <c r="F178" s="33"/>
      <c r="G178" s="33"/>
      <c r="J178" s="33"/>
    </row>
    <row r="179" spans="6:10" ht="12.75" customHeight="1" x14ac:dyDescent="0.2">
      <c r="F179" s="33"/>
      <c r="G179" s="33"/>
      <c r="J179" s="33"/>
    </row>
    <row r="180" spans="6:10" ht="12.75" customHeight="1" x14ac:dyDescent="0.2">
      <c r="F180" s="33"/>
      <c r="G180" s="33"/>
      <c r="J180" s="33"/>
    </row>
    <row r="181" spans="6:10" ht="12.75" customHeight="1" x14ac:dyDescent="0.2">
      <c r="F181" s="33"/>
      <c r="G181" s="33"/>
      <c r="J181" s="33"/>
    </row>
    <row r="182" spans="6:10" ht="12.75" customHeight="1" x14ac:dyDescent="0.2">
      <c r="F182" s="33"/>
      <c r="G182" s="33"/>
      <c r="J182" s="33"/>
    </row>
    <row r="183" spans="6:10" ht="12.75" customHeight="1" x14ac:dyDescent="0.2">
      <c r="F183" s="33"/>
      <c r="G183" s="33"/>
      <c r="J183" s="18"/>
    </row>
    <row r="184" spans="6:10" ht="12.75" customHeight="1" x14ac:dyDescent="0.2">
      <c r="F184" s="33"/>
      <c r="G184" s="33"/>
    </row>
    <row r="185" spans="6:10" ht="12.75" customHeight="1" x14ac:dyDescent="0.2">
      <c r="F185" s="33"/>
      <c r="G185" s="33"/>
    </row>
    <row r="186" spans="6:10" ht="12.75" customHeight="1" x14ac:dyDescent="0.2">
      <c r="F186" s="33"/>
      <c r="G186" s="33"/>
    </row>
    <row r="187" spans="6:10" ht="12.75" customHeight="1" x14ac:dyDescent="0.2">
      <c r="F187" s="33"/>
      <c r="G187" s="33"/>
    </row>
    <row r="188" spans="6:10" ht="12.75" customHeight="1" x14ac:dyDescent="0.2">
      <c r="F188" s="33"/>
      <c r="G188" s="33"/>
    </row>
    <row r="189" spans="6:10" ht="12.75" customHeight="1" x14ac:dyDescent="0.2">
      <c r="F189" s="33"/>
      <c r="G189" s="33"/>
    </row>
    <row r="190" spans="6:10" ht="12.75" customHeight="1" x14ac:dyDescent="0.2">
      <c r="F190" s="33"/>
      <c r="G190" s="33"/>
    </row>
    <row r="191" spans="6:10" ht="12.75" customHeight="1" x14ac:dyDescent="0.2">
      <c r="F191" s="33"/>
      <c r="G191" s="33"/>
    </row>
    <row r="192" spans="6:10" ht="12.75" customHeight="1" x14ac:dyDescent="0.2">
      <c r="F192" s="33"/>
      <c r="G192" s="33"/>
    </row>
    <row r="193" spans="6:7" ht="12.75" customHeight="1" x14ac:dyDescent="0.2">
      <c r="F193" s="33"/>
      <c r="G193" s="33"/>
    </row>
    <row r="194" spans="6:7" ht="12.75" customHeight="1" x14ac:dyDescent="0.2">
      <c r="F194" s="33"/>
      <c r="G194" s="33"/>
    </row>
    <row r="195" spans="6:7" ht="12.75" customHeight="1" x14ac:dyDescent="0.2">
      <c r="F195" s="33"/>
      <c r="G195" s="33"/>
    </row>
    <row r="196" spans="6:7" ht="12.75" customHeight="1" x14ac:dyDescent="0.2">
      <c r="F196" s="33"/>
      <c r="G196" s="33"/>
    </row>
    <row r="197" spans="6:7" ht="12.75" customHeight="1" x14ac:dyDescent="0.2">
      <c r="F197" s="33"/>
      <c r="G197" s="33"/>
    </row>
    <row r="198" spans="6:7" ht="12.75" customHeight="1" x14ac:dyDescent="0.2">
      <c r="F198" s="33"/>
      <c r="G198" s="33"/>
    </row>
    <row r="199" spans="6:7" ht="12.75" customHeight="1" x14ac:dyDescent="0.2">
      <c r="F199" s="33"/>
      <c r="G199" s="33"/>
    </row>
    <row r="200" spans="6:7" ht="12.75" customHeight="1" x14ac:dyDescent="0.2">
      <c r="F200" s="33"/>
      <c r="G200" s="33"/>
    </row>
    <row r="201" spans="6:7" ht="12.75" customHeight="1" x14ac:dyDescent="0.2">
      <c r="F201" s="33"/>
      <c r="G201" s="33"/>
    </row>
    <row r="202" spans="6:7" ht="12.75" customHeight="1" x14ac:dyDescent="0.2">
      <c r="F202" s="33"/>
      <c r="G202" s="33"/>
    </row>
    <row r="203" spans="6:7" ht="12.75" customHeight="1" x14ac:dyDescent="0.2">
      <c r="F203" s="33"/>
      <c r="G203" s="33"/>
    </row>
    <row r="204" spans="6:7" ht="12.75" customHeight="1" x14ac:dyDescent="0.2">
      <c r="F204" s="33"/>
      <c r="G204" s="33"/>
    </row>
    <row r="205" spans="6:7" ht="12.75" customHeight="1" x14ac:dyDescent="0.2">
      <c r="F205" s="33"/>
      <c r="G205" s="33"/>
    </row>
    <row r="206" spans="6:7" ht="12.75" customHeight="1" x14ac:dyDescent="0.2">
      <c r="F206" s="33"/>
      <c r="G206" s="33"/>
    </row>
    <row r="207" spans="6:7" ht="12.75" customHeight="1" x14ac:dyDescent="0.2">
      <c r="F207" s="33"/>
      <c r="G207" s="33"/>
    </row>
    <row r="208" spans="6:7" ht="12.75" customHeight="1" x14ac:dyDescent="0.2">
      <c r="F208" s="33"/>
      <c r="G208" s="33"/>
    </row>
    <row r="209" spans="6:7" ht="12.75" customHeight="1" x14ac:dyDescent="0.2">
      <c r="F209" s="33"/>
      <c r="G209" s="33"/>
    </row>
    <row r="210" spans="6:7" ht="12.75" customHeight="1" x14ac:dyDescent="0.2">
      <c r="F210" s="33"/>
      <c r="G210" s="33"/>
    </row>
    <row r="211" spans="6:7" ht="12.75" customHeight="1" x14ac:dyDescent="0.2">
      <c r="F211" s="33"/>
      <c r="G211" s="33"/>
    </row>
    <row r="212" spans="6:7" ht="12.75" customHeight="1" x14ac:dyDescent="0.2">
      <c r="F212" s="33"/>
      <c r="G212" s="33"/>
    </row>
    <row r="213" spans="6:7" ht="12.75" customHeight="1" x14ac:dyDescent="0.2">
      <c r="F213" s="33"/>
      <c r="G213" s="33"/>
    </row>
    <row r="214" spans="6:7" ht="12.75" customHeight="1" x14ac:dyDescent="0.2">
      <c r="F214" s="33"/>
      <c r="G214" s="33"/>
    </row>
    <row r="215" spans="6:7" ht="12.75" customHeight="1" x14ac:dyDescent="0.2">
      <c r="F215" s="33"/>
      <c r="G215" s="33"/>
    </row>
    <row r="216" spans="6:7" ht="12.75" customHeight="1" x14ac:dyDescent="0.2">
      <c r="F216" s="33"/>
      <c r="G216" s="33"/>
    </row>
    <row r="217" spans="6:7" ht="12.75" customHeight="1" x14ac:dyDescent="0.2">
      <c r="F217" s="33"/>
      <c r="G217" s="33"/>
    </row>
    <row r="218" spans="6:7" ht="12.75" customHeight="1" x14ac:dyDescent="0.2">
      <c r="F218" s="33"/>
      <c r="G218" s="33"/>
    </row>
    <row r="219" spans="6:7" ht="12.75" customHeight="1" x14ac:dyDescent="0.2">
      <c r="F219" s="33"/>
      <c r="G219" s="33"/>
    </row>
    <row r="220" spans="6:7" ht="12.75" customHeight="1" x14ac:dyDescent="0.2">
      <c r="F220" s="33"/>
      <c r="G220" s="33"/>
    </row>
    <row r="221" spans="6:7" ht="12.75" customHeight="1" x14ac:dyDescent="0.2">
      <c r="F221" s="33"/>
      <c r="G221" s="33"/>
    </row>
    <row r="222" spans="6:7" ht="12.75" customHeight="1" x14ac:dyDescent="0.2">
      <c r="F222" s="33"/>
      <c r="G222" s="33"/>
    </row>
    <row r="223" spans="6:7" ht="12.75" customHeight="1" x14ac:dyDescent="0.2">
      <c r="F223" s="33"/>
      <c r="G223" s="33"/>
    </row>
    <row r="224" spans="6:7" ht="12.75" customHeight="1" x14ac:dyDescent="0.2">
      <c r="F224" s="33"/>
      <c r="G224" s="33"/>
    </row>
    <row r="225" spans="6:7" ht="12.75" customHeight="1" x14ac:dyDescent="0.2">
      <c r="F225" s="33"/>
      <c r="G225" s="33"/>
    </row>
    <row r="226" spans="6:7" ht="12.75" customHeight="1" x14ac:dyDescent="0.2">
      <c r="F226" s="33"/>
      <c r="G226" s="33"/>
    </row>
    <row r="227" spans="6:7" ht="12.75" customHeight="1" x14ac:dyDescent="0.2">
      <c r="F227" s="33"/>
      <c r="G227" s="33"/>
    </row>
    <row r="228" spans="6:7" ht="12.75" customHeight="1" x14ac:dyDescent="0.2">
      <c r="F228" s="33"/>
      <c r="G228" s="33"/>
    </row>
    <row r="229" spans="6:7" ht="12.75" customHeight="1" x14ac:dyDescent="0.2">
      <c r="F229" s="33"/>
      <c r="G229" s="33"/>
    </row>
    <row r="230" spans="6:7" ht="12.75" customHeight="1" x14ac:dyDescent="0.2">
      <c r="F230" s="33"/>
      <c r="G230" s="33"/>
    </row>
    <row r="231" spans="6:7" ht="12.75" customHeight="1" x14ac:dyDescent="0.2">
      <c r="F231" s="33"/>
      <c r="G231" s="33"/>
    </row>
    <row r="232" spans="6:7" ht="12.75" customHeight="1" x14ac:dyDescent="0.2">
      <c r="F232" s="33"/>
      <c r="G232" s="33"/>
    </row>
    <row r="233" spans="6:7" ht="12.75" customHeight="1" x14ac:dyDescent="0.2">
      <c r="F233" s="33"/>
      <c r="G233" s="33"/>
    </row>
    <row r="234" spans="6:7" ht="12.75" customHeight="1" x14ac:dyDescent="0.2">
      <c r="F234" s="33"/>
      <c r="G234" s="33"/>
    </row>
    <row r="235" spans="6:7" ht="12.75" customHeight="1" x14ac:dyDescent="0.2">
      <c r="F235" s="33"/>
      <c r="G235" s="33"/>
    </row>
    <row r="236" spans="6:7" ht="12.75" customHeight="1" x14ac:dyDescent="0.2">
      <c r="F236" s="33"/>
      <c r="G236" s="33"/>
    </row>
    <row r="237" spans="6:7" ht="12.75" customHeight="1" x14ac:dyDescent="0.2">
      <c r="F237" s="33"/>
      <c r="G237" s="33"/>
    </row>
    <row r="238" spans="6:7" ht="12.75" customHeight="1" x14ac:dyDescent="0.2">
      <c r="F238" s="33"/>
      <c r="G238" s="33"/>
    </row>
    <row r="239" spans="6:7" ht="12.75" customHeight="1" x14ac:dyDescent="0.2">
      <c r="F239" s="33"/>
      <c r="G239" s="33"/>
    </row>
    <row r="240" spans="6:7" ht="12.75" customHeight="1" x14ac:dyDescent="0.2">
      <c r="F240" s="33"/>
      <c r="G240" s="33"/>
    </row>
    <row r="241" spans="6:7" ht="12.75" customHeight="1" x14ac:dyDescent="0.2">
      <c r="F241" s="33"/>
      <c r="G241" s="33"/>
    </row>
    <row r="242" spans="6:7" ht="12.75" customHeight="1" x14ac:dyDescent="0.2">
      <c r="F242" s="33"/>
      <c r="G242" s="33"/>
    </row>
    <row r="243" spans="6:7" ht="12.75" customHeight="1" x14ac:dyDescent="0.2">
      <c r="F243" s="33"/>
      <c r="G243" s="33"/>
    </row>
    <row r="244" spans="6:7" ht="12.75" customHeight="1" x14ac:dyDescent="0.2">
      <c r="F244" s="33"/>
      <c r="G244" s="33"/>
    </row>
    <row r="245" spans="6:7" ht="12.75" customHeight="1" x14ac:dyDescent="0.2">
      <c r="F245" s="33"/>
      <c r="G245" s="33"/>
    </row>
    <row r="246" spans="6:7" ht="12.75" customHeight="1" x14ac:dyDescent="0.2">
      <c r="F246" s="33"/>
      <c r="G246" s="33"/>
    </row>
    <row r="247" spans="6:7" ht="12.75" customHeight="1" x14ac:dyDescent="0.2">
      <c r="F247" s="33"/>
      <c r="G247" s="33"/>
    </row>
    <row r="248" spans="6:7" ht="12.75" customHeight="1" x14ac:dyDescent="0.2">
      <c r="F248" s="33"/>
      <c r="G248" s="33"/>
    </row>
    <row r="249" spans="6:7" ht="12.75" customHeight="1" x14ac:dyDescent="0.2">
      <c r="F249" s="33"/>
      <c r="G249" s="33"/>
    </row>
    <row r="250" spans="6:7" ht="12.75" customHeight="1" x14ac:dyDescent="0.2">
      <c r="F250" s="33"/>
      <c r="G250" s="33"/>
    </row>
    <row r="251" spans="6:7" ht="12.75" customHeight="1" x14ac:dyDescent="0.2">
      <c r="F251" s="33"/>
      <c r="G251" s="33"/>
    </row>
    <row r="252" spans="6:7" ht="12.75" customHeight="1" x14ac:dyDescent="0.2">
      <c r="F252" s="33"/>
      <c r="G252" s="33"/>
    </row>
    <row r="253" spans="6:7" ht="12.75" customHeight="1" x14ac:dyDescent="0.2">
      <c r="F253" s="33"/>
      <c r="G253" s="33"/>
    </row>
    <row r="254" spans="6:7" ht="12.75" customHeight="1" x14ac:dyDescent="0.2">
      <c r="F254" s="33"/>
      <c r="G254" s="33"/>
    </row>
    <row r="255" spans="6:7" ht="12.75" customHeight="1" x14ac:dyDescent="0.2">
      <c r="F255" s="33"/>
      <c r="G255" s="33"/>
    </row>
    <row r="256" spans="6:7" ht="12.75" customHeight="1" x14ac:dyDescent="0.2">
      <c r="F256" s="33"/>
      <c r="G256" s="33"/>
    </row>
    <row r="257" spans="6:7" ht="12.75" customHeight="1" x14ac:dyDescent="0.2">
      <c r="F257" s="33"/>
      <c r="G257" s="33"/>
    </row>
    <row r="258" spans="6:7" ht="12.75" customHeight="1" x14ac:dyDescent="0.2">
      <c r="F258" s="33"/>
      <c r="G258" s="33"/>
    </row>
    <row r="259" spans="6:7" ht="12.75" customHeight="1" x14ac:dyDescent="0.2">
      <c r="F259" s="33"/>
      <c r="G259" s="33"/>
    </row>
    <row r="260" spans="6:7" ht="12.75" customHeight="1" x14ac:dyDescent="0.2">
      <c r="F260" s="33"/>
      <c r="G260" s="33"/>
    </row>
    <row r="261" spans="6:7" ht="12.75" customHeight="1" x14ac:dyDescent="0.2">
      <c r="F261" s="33"/>
      <c r="G261" s="33"/>
    </row>
    <row r="262" spans="6:7" ht="12.75" customHeight="1" x14ac:dyDescent="0.2">
      <c r="F262" s="33"/>
      <c r="G262" s="33"/>
    </row>
    <row r="263" spans="6:7" ht="12.75" customHeight="1" x14ac:dyDescent="0.2">
      <c r="F263" s="33"/>
      <c r="G263" s="33"/>
    </row>
    <row r="264" spans="6:7" ht="12.75" customHeight="1" x14ac:dyDescent="0.2">
      <c r="F264" s="33"/>
      <c r="G264" s="33"/>
    </row>
    <row r="265" spans="6:7" ht="12.75" customHeight="1" x14ac:dyDescent="0.2">
      <c r="F265" s="33"/>
      <c r="G265" s="33"/>
    </row>
    <row r="266" spans="6:7" ht="12.75" customHeight="1" x14ac:dyDescent="0.2">
      <c r="F266" s="33"/>
      <c r="G266" s="33"/>
    </row>
    <row r="267" spans="6:7" ht="12.75" customHeight="1" x14ac:dyDescent="0.2">
      <c r="F267" s="33"/>
      <c r="G267" s="33"/>
    </row>
    <row r="268" spans="6:7" ht="12.75" customHeight="1" x14ac:dyDescent="0.2">
      <c r="F268" s="33"/>
      <c r="G268" s="33"/>
    </row>
    <row r="269" spans="6:7" ht="12.75" customHeight="1" x14ac:dyDescent="0.2">
      <c r="F269" s="33"/>
      <c r="G269" s="33"/>
    </row>
    <row r="270" spans="6:7" ht="12.75" customHeight="1" x14ac:dyDescent="0.2">
      <c r="F270" s="33"/>
      <c r="G270" s="33"/>
    </row>
    <row r="271" spans="6:7" ht="12.75" customHeight="1" x14ac:dyDescent="0.2">
      <c r="F271" s="33"/>
      <c r="G271" s="33"/>
    </row>
    <row r="272" spans="6:7" ht="12.75" customHeight="1" x14ac:dyDescent="0.2">
      <c r="F272" s="33"/>
      <c r="G272" s="33"/>
    </row>
    <row r="273" spans="6:7" ht="12.75" customHeight="1" x14ac:dyDescent="0.2">
      <c r="F273" s="33"/>
      <c r="G273" s="33"/>
    </row>
    <row r="274" spans="6:7" ht="12.75" customHeight="1" x14ac:dyDescent="0.2">
      <c r="F274" s="33"/>
      <c r="G274" s="33"/>
    </row>
    <row r="275" spans="6:7" ht="12.75" customHeight="1" x14ac:dyDescent="0.2">
      <c r="F275" s="33"/>
      <c r="G275" s="33"/>
    </row>
    <row r="276" spans="6:7" ht="12.75" customHeight="1" x14ac:dyDescent="0.2">
      <c r="F276" s="33"/>
      <c r="G276" s="33"/>
    </row>
    <row r="277" spans="6:7" ht="12.75" customHeight="1" x14ac:dyDescent="0.2">
      <c r="F277" s="33"/>
      <c r="G277" s="33"/>
    </row>
    <row r="278" spans="6:7" ht="12.75" customHeight="1" x14ac:dyDescent="0.2">
      <c r="F278" s="33"/>
      <c r="G278" s="33"/>
    </row>
    <row r="279" spans="6:7" ht="12.75" customHeight="1" x14ac:dyDescent="0.2">
      <c r="F279" s="33"/>
      <c r="G279" s="33"/>
    </row>
    <row r="280" spans="6:7" ht="12.75" customHeight="1" x14ac:dyDescent="0.2">
      <c r="F280" s="33"/>
      <c r="G280" s="33"/>
    </row>
    <row r="281" spans="6:7" ht="12.75" customHeight="1" x14ac:dyDescent="0.2">
      <c r="F281" s="33"/>
      <c r="G281" s="33"/>
    </row>
    <row r="282" spans="6:7" ht="12.75" customHeight="1" x14ac:dyDescent="0.2">
      <c r="F282" s="33"/>
      <c r="G282" s="33"/>
    </row>
    <row r="283" spans="6:7" ht="12.75" customHeight="1" x14ac:dyDescent="0.2">
      <c r="F283" s="33"/>
      <c r="G283" s="33"/>
    </row>
    <row r="284" spans="6:7" ht="12.75" customHeight="1" x14ac:dyDescent="0.2">
      <c r="F284" s="33"/>
      <c r="G284" s="33"/>
    </row>
    <row r="285" spans="6:7" ht="12.75" customHeight="1" x14ac:dyDescent="0.2">
      <c r="F285" s="33"/>
      <c r="G285" s="33"/>
    </row>
    <row r="286" spans="6:7" ht="12.75" customHeight="1" x14ac:dyDescent="0.2">
      <c r="F286" s="33"/>
      <c r="G286" s="33"/>
    </row>
    <row r="287" spans="6:7" ht="12.75" customHeight="1" x14ac:dyDescent="0.2">
      <c r="F287" s="33"/>
      <c r="G287" s="33"/>
    </row>
    <row r="288" spans="6:7" ht="12.75" customHeight="1" x14ac:dyDescent="0.2">
      <c r="F288" s="33"/>
      <c r="G288" s="33"/>
    </row>
    <row r="289" spans="6:7" ht="12.75" customHeight="1" x14ac:dyDescent="0.2">
      <c r="F289" s="33"/>
      <c r="G289" s="33"/>
    </row>
    <row r="290" spans="6:7" ht="12.75" customHeight="1" x14ac:dyDescent="0.2">
      <c r="F290" s="33"/>
      <c r="G290" s="33"/>
    </row>
    <row r="291" spans="6:7" ht="12.75" customHeight="1" x14ac:dyDescent="0.2">
      <c r="F291" s="33"/>
      <c r="G291" s="33"/>
    </row>
    <row r="292" spans="6:7" ht="12.75" customHeight="1" x14ac:dyDescent="0.2">
      <c r="F292" s="33"/>
      <c r="G292" s="33"/>
    </row>
    <row r="293" spans="6:7" ht="12.75" customHeight="1" x14ac:dyDescent="0.2">
      <c r="F293" s="33"/>
      <c r="G293" s="33"/>
    </row>
    <row r="294" spans="6:7" ht="12.75" customHeight="1" x14ac:dyDescent="0.2">
      <c r="F294" s="33"/>
      <c r="G294" s="33"/>
    </row>
    <row r="295" spans="6:7" ht="12.75" customHeight="1" x14ac:dyDescent="0.2">
      <c r="F295" s="33"/>
      <c r="G295" s="33"/>
    </row>
    <row r="296" spans="6:7" ht="12.75" customHeight="1" x14ac:dyDescent="0.2">
      <c r="F296" s="33"/>
      <c r="G296" s="33"/>
    </row>
    <row r="297" spans="6:7" ht="12.75" customHeight="1" x14ac:dyDescent="0.2">
      <c r="F297" s="33"/>
      <c r="G297" s="33"/>
    </row>
    <row r="298" spans="6:7" ht="12.75" customHeight="1" x14ac:dyDescent="0.2">
      <c r="F298" s="33"/>
      <c r="G298" s="33"/>
    </row>
    <row r="299" spans="6:7" ht="12.75" customHeight="1" x14ac:dyDescent="0.2">
      <c r="F299" s="33"/>
      <c r="G299" s="33"/>
    </row>
    <row r="300" spans="6:7" ht="12.75" customHeight="1" x14ac:dyDescent="0.2">
      <c r="F300" s="33"/>
      <c r="G300" s="33"/>
    </row>
    <row r="301" spans="6:7" ht="12.75" customHeight="1" x14ac:dyDescent="0.2">
      <c r="F301" s="33"/>
      <c r="G301" s="33"/>
    </row>
    <row r="302" spans="6:7" ht="12.75" customHeight="1" x14ac:dyDescent="0.2">
      <c r="F302" s="33"/>
      <c r="G302" s="33"/>
    </row>
    <row r="303" spans="6:7" ht="12.75" customHeight="1" x14ac:dyDescent="0.2">
      <c r="F303" s="33"/>
      <c r="G303" s="33"/>
    </row>
    <row r="304" spans="6:7" ht="12.75" customHeight="1" x14ac:dyDescent="0.2">
      <c r="F304" s="33"/>
      <c r="G304" s="33"/>
    </row>
    <row r="305" spans="6:7" ht="12.75" customHeight="1" x14ac:dyDescent="0.2">
      <c r="F305" s="33"/>
      <c r="G305" s="33"/>
    </row>
    <row r="306" spans="6:7" ht="12.75" customHeight="1" x14ac:dyDescent="0.2">
      <c r="F306" s="33"/>
      <c r="G306" s="33"/>
    </row>
    <row r="307" spans="6:7" ht="12.75" customHeight="1" x14ac:dyDescent="0.2">
      <c r="F307" s="33"/>
      <c r="G307" s="33"/>
    </row>
    <row r="308" spans="6:7" ht="12.75" customHeight="1" x14ac:dyDescent="0.2">
      <c r="F308" s="33"/>
      <c r="G308" s="33"/>
    </row>
    <row r="309" spans="6:7" ht="12.75" customHeight="1" x14ac:dyDescent="0.2">
      <c r="F309" s="33"/>
      <c r="G309" s="33"/>
    </row>
    <row r="310" spans="6:7" ht="12.75" customHeight="1" x14ac:dyDescent="0.2">
      <c r="F310" s="33"/>
      <c r="G310" s="33"/>
    </row>
    <row r="311" spans="6:7" ht="12.75" customHeight="1" x14ac:dyDescent="0.2">
      <c r="F311" s="33"/>
      <c r="G311" s="33"/>
    </row>
    <row r="312" spans="6:7" ht="12.75" customHeight="1" x14ac:dyDescent="0.2">
      <c r="F312" s="33"/>
      <c r="G312" s="33"/>
    </row>
    <row r="313" spans="6:7" ht="12.75" customHeight="1" x14ac:dyDescent="0.2">
      <c r="F313" s="33"/>
      <c r="G313" s="33"/>
    </row>
    <row r="314" spans="6:7" ht="12.75" customHeight="1" x14ac:dyDescent="0.2">
      <c r="F314" s="33"/>
      <c r="G314" s="33"/>
    </row>
    <row r="315" spans="6:7" ht="12.75" customHeight="1" x14ac:dyDescent="0.2">
      <c r="F315" s="33"/>
      <c r="G315" s="33"/>
    </row>
    <row r="316" spans="6:7" ht="12.75" customHeight="1" x14ac:dyDescent="0.2">
      <c r="F316" s="33"/>
      <c r="G316" s="33"/>
    </row>
    <row r="317" spans="6:7" ht="12.75" customHeight="1" x14ac:dyDescent="0.2">
      <c r="F317" s="33"/>
      <c r="G317" s="33"/>
    </row>
    <row r="318" spans="6:7" ht="12.75" customHeight="1" x14ac:dyDescent="0.2">
      <c r="F318" s="33"/>
      <c r="G318" s="33"/>
    </row>
    <row r="319" spans="6:7" ht="12.75" customHeight="1" x14ac:dyDescent="0.2">
      <c r="F319" s="33"/>
      <c r="G319" s="33"/>
    </row>
    <row r="320" spans="6:7" ht="12.75" customHeight="1" x14ac:dyDescent="0.2">
      <c r="F320" s="33"/>
      <c r="G320" s="33"/>
    </row>
    <row r="321" spans="6:7" ht="12.75" customHeight="1" x14ac:dyDescent="0.2">
      <c r="F321" s="33"/>
      <c r="G321" s="33"/>
    </row>
    <row r="322" spans="6:7" ht="12.75" customHeight="1" x14ac:dyDescent="0.2">
      <c r="F322" s="33"/>
      <c r="G322" s="33"/>
    </row>
    <row r="323" spans="6:7" ht="12.75" customHeight="1" x14ac:dyDescent="0.2">
      <c r="F323" s="33"/>
      <c r="G323" s="33"/>
    </row>
    <row r="324" spans="6:7" ht="12.75" customHeight="1" x14ac:dyDescent="0.2">
      <c r="F324" s="33"/>
      <c r="G324" s="33"/>
    </row>
    <row r="325" spans="6:7" ht="12.75" customHeight="1" x14ac:dyDescent="0.2">
      <c r="F325" s="33"/>
      <c r="G325" s="33"/>
    </row>
    <row r="326" spans="6:7" ht="12.75" customHeight="1" x14ac:dyDescent="0.2">
      <c r="F326" s="33"/>
      <c r="G326" s="33"/>
    </row>
    <row r="327" spans="6:7" ht="12.75" customHeight="1" x14ac:dyDescent="0.2">
      <c r="F327" s="33"/>
      <c r="G327" s="33"/>
    </row>
    <row r="328" spans="6:7" ht="12.75" customHeight="1" x14ac:dyDescent="0.2">
      <c r="F328" s="33"/>
      <c r="G328" s="33"/>
    </row>
    <row r="329" spans="6:7" ht="12.75" customHeight="1" x14ac:dyDescent="0.2">
      <c r="F329" s="33"/>
      <c r="G329" s="33"/>
    </row>
    <row r="330" spans="6:7" ht="12.75" customHeight="1" x14ac:dyDescent="0.2">
      <c r="F330" s="33"/>
      <c r="G330" s="33"/>
    </row>
    <row r="331" spans="6:7" ht="12.75" customHeight="1" x14ac:dyDescent="0.2">
      <c r="F331" s="33"/>
      <c r="G331" s="33"/>
    </row>
    <row r="332" spans="6:7" ht="12.75" customHeight="1" x14ac:dyDescent="0.2">
      <c r="F332" s="33"/>
      <c r="G332" s="33"/>
    </row>
    <row r="333" spans="6:7" ht="12.75" customHeight="1" x14ac:dyDescent="0.2">
      <c r="F333" s="33"/>
      <c r="G333" s="33"/>
    </row>
    <row r="334" spans="6:7" ht="12.75" customHeight="1" x14ac:dyDescent="0.2">
      <c r="F334" s="33"/>
      <c r="G334" s="33"/>
    </row>
    <row r="335" spans="6:7" ht="12.75" customHeight="1" x14ac:dyDescent="0.2">
      <c r="F335" s="33"/>
      <c r="G335" s="33"/>
    </row>
    <row r="336" spans="6:7" ht="12.75" customHeight="1" x14ac:dyDescent="0.2">
      <c r="F336" s="33"/>
      <c r="G336" s="33"/>
    </row>
    <row r="337" spans="6:7" ht="12.75" customHeight="1" x14ac:dyDescent="0.2">
      <c r="F337" s="33"/>
      <c r="G337" s="33"/>
    </row>
    <row r="338" spans="6:7" ht="12.75" customHeight="1" x14ac:dyDescent="0.2">
      <c r="F338" s="33"/>
      <c r="G338" s="33"/>
    </row>
    <row r="339" spans="6:7" ht="12.75" customHeight="1" x14ac:dyDescent="0.2">
      <c r="F339" s="33"/>
      <c r="G339" s="33"/>
    </row>
    <row r="340" spans="6:7" ht="12.75" customHeight="1" x14ac:dyDescent="0.2">
      <c r="F340" s="33"/>
      <c r="G340" s="33"/>
    </row>
    <row r="341" spans="6:7" ht="12.75" customHeight="1" x14ac:dyDescent="0.2">
      <c r="F341" s="33"/>
      <c r="G341" s="33"/>
    </row>
    <row r="342" spans="6:7" ht="12.75" customHeight="1" x14ac:dyDescent="0.2">
      <c r="F342" s="33"/>
      <c r="G342" s="33"/>
    </row>
    <row r="343" spans="6:7" ht="12.75" customHeight="1" x14ac:dyDescent="0.2">
      <c r="F343" s="33"/>
      <c r="G343" s="33"/>
    </row>
    <row r="344" spans="6:7" ht="12.75" customHeight="1" x14ac:dyDescent="0.2">
      <c r="F344" s="33"/>
      <c r="G344" s="33"/>
    </row>
    <row r="345" spans="6:7" ht="12.75" customHeight="1" x14ac:dyDescent="0.2">
      <c r="F345" s="33"/>
      <c r="G345" s="33"/>
    </row>
    <row r="346" spans="6:7" ht="12.75" customHeight="1" x14ac:dyDescent="0.2">
      <c r="F346" s="33"/>
      <c r="G346" s="33"/>
    </row>
    <row r="347" spans="6:7" ht="12.75" customHeight="1" x14ac:dyDescent="0.2">
      <c r="F347" s="33"/>
      <c r="G347" s="33"/>
    </row>
    <row r="348" spans="6:7" ht="12.75" customHeight="1" x14ac:dyDescent="0.2">
      <c r="F348" s="33"/>
      <c r="G348" s="33"/>
    </row>
    <row r="349" spans="6:7" ht="12.75" customHeight="1" x14ac:dyDescent="0.2">
      <c r="F349" s="33"/>
      <c r="G349" s="33"/>
    </row>
    <row r="350" spans="6:7" ht="12.75" customHeight="1" x14ac:dyDescent="0.2">
      <c r="F350" s="33"/>
      <c r="G350" s="33"/>
    </row>
    <row r="351" spans="6:7" ht="12.75" customHeight="1" x14ac:dyDescent="0.2">
      <c r="F351" s="33"/>
      <c r="G351" s="33"/>
    </row>
    <row r="352" spans="6:7" ht="12.75" customHeight="1" x14ac:dyDescent="0.2">
      <c r="F352" s="33"/>
      <c r="G352" s="33"/>
    </row>
    <row r="353" spans="6:7" ht="12.75" customHeight="1" x14ac:dyDescent="0.2">
      <c r="F353" s="33"/>
      <c r="G353" s="33"/>
    </row>
    <row r="354" spans="6:7" ht="12.75" customHeight="1" x14ac:dyDescent="0.2">
      <c r="F354" s="33"/>
      <c r="G354" s="33"/>
    </row>
    <row r="355" spans="6:7" ht="12.75" customHeight="1" x14ac:dyDescent="0.2">
      <c r="F355" s="33"/>
      <c r="G355" s="33"/>
    </row>
    <row r="356" spans="6:7" ht="12.75" customHeight="1" x14ac:dyDescent="0.2">
      <c r="F356" s="33"/>
      <c r="G356" s="33"/>
    </row>
    <row r="357" spans="6:7" ht="12.75" customHeight="1" x14ac:dyDescent="0.2">
      <c r="F357" s="33"/>
      <c r="G357" s="33"/>
    </row>
    <row r="358" spans="6:7" ht="12.75" customHeight="1" x14ac:dyDescent="0.2">
      <c r="F358" s="33"/>
      <c r="G358" s="33"/>
    </row>
    <row r="359" spans="6:7" ht="12.75" customHeight="1" x14ac:dyDescent="0.2">
      <c r="F359" s="33"/>
      <c r="G359" s="33"/>
    </row>
    <row r="360" spans="6:7" ht="12.75" customHeight="1" x14ac:dyDescent="0.2">
      <c r="F360" s="33"/>
      <c r="G360" s="33"/>
    </row>
    <row r="361" spans="6:7" ht="12.75" customHeight="1" x14ac:dyDescent="0.2">
      <c r="F361" s="33"/>
      <c r="G361" s="33"/>
    </row>
    <row r="362" spans="6:7" ht="12.75" customHeight="1" x14ac:dyDescent="0.2">
      <c r="F362" s="33"/>
      <c r="G362" s="33"/>
    </row>
    <row r="363" spans="6:7" ht="12.75" customHeight="1" x14ac:dyDescent="0.2">
      <c r="F363" s="33"/>
      <c r="G363" s="33"/>
    </row>
    <row r="364" spans="6:7" ht="12.75" customHeight="1" x14ac:dyDescent="0.2">
      <c r="F364" s="33"/>
      <c r="G364" s="33"/>
    </row>
    <row r="365" spans="6:7" ht="12.75" customHeight="1" x14ac:dyDescent="0.2">
      <c r="F365" s="33"/>
      <c r="G365" s="33"/>
    </row>
    <row r="366" spans="6:7" ht="12.75" customHeight="1" x14ac:dyDescent="0.2">
      <c r="F366" s="33"/>
      <c r="G366" s="33"/>
    </row>
    <row r="367" spans="6:7" ht="12.75" customHeight="1" x14ac:dyDescent="0.2">
      <c r="F367" s="33"/>
      <c r="G367" s="33"/>
    </row>
    <row r="368" spans="6:7" ht="12.75" customHeight="1" x14ac:dyDescent="0.2">
      <c r="F368" s="33"/>
      <c r="G368" s="33"/>
    </row>
    <row r="369" spans="6:7" ht="12.75" customHeight="1" x14ac:dyDescent="0.2">
      <c r="F369" s="33"/>
      <c r="G369" s="33"/>
    </row>
    <row r="370" spans="6:7" ht="12.75" customHeight="1" x14ac:dyDescent="0.2">
      <c r="F370" s="33"/>
      <c r="G370" s="33"/>
    </row>
    <row r="371" spans="6:7" ht="12.75" customHeight="1" x14ac:dyDescent="0.2">
      <c r="F371" s="33"/>
      <c r="G371" s="33"/>
    </row>
    <row r="372" spans="6:7" ht="12.75" customHeight="1" x14ac:dyDescent="0.2">
      <c r="F372" s="33"/>
      <c r="G372" s="33"/>
    </row>
    <row r="373" spans="6:7" ht="12.75" customHeight="1" x14ac:dyDescent="0.2">
      <c r="F373" s="33"/>
      <c r="G373" s="33"/>
    </row>
    <row r="374" spans="6:7" ht="12.75" customHeight="1" x14ac:dyDescent="0.2">
      <c r="F374" s="33"/>
      <c r="G374" s="33"/>
    </row>
    <row r="375" spans="6:7" ht="12.75" customHeight="1" x14ac:dyDescent="0.2">
      <c r="F375" s="33"/>
      <c r="G375" s="33"/>
    </row>
    <row r="376" spans="6:7" ht="12.75" customHeight="1" x14ac:dyDescent="0.2">
      <c r="F376" s="33"/>
      <c r="G376" s="33"/>
    </row>
    <row r="377" spans="6:7" ht="12.75" customHeight="1" x14ac:dyDescent="0.2">
      <c r="F377" s="33"/>
      <c r="G377" s="33"/>
    </row>
    <row r="378" spans="6:7" ht="12.75" customHeight="1" x14ac:dyDescent="0.2">
      <c r="F378" s="33"/>
      <c r="G378" s="33"/>
    </row>
    <row r="379" spans="6:7" ht="12.75" customHeight="1" x14ac:dyDescent="0.2">
      <c r="F379" s="33"/>
      <c r="G379" s="33"/>
    </row>
    <row r="380" spans="6:7" ht="12.75" customHeight="1" x14ac:dyDescent="0.2">
      <c r="F380" s="33"/>
      <c r="G380" s="33"/>
    </row>
    <row r="381" spans="6:7" ht="12.75" customHeight="1" x14ac:dyDescent="0.2">
      <c r="F381" s="33"/>
      <c r="G381" s="33"/>
    </row>
    <row r="382" spans="6:7" ht="12.75" customHeight="1" x14ac:dyDescent="0.2">
      <c r="F382" s="33"/>
      <c r="G382" s="33"/>
    </row>
    <row r="383" spans="6:7" ht="12.75" customHeight="1" x14ac:dyDescent="0.2">
      <c r="F383" s="33"/>
      <c r="G383" s="33"/>
    </row>
    <row r="384" spans="6:7" ht="12.75" customHeight="1" x14ac:dyDescent="0.2">
      <c r="F384" s="33"/>
      <c r="G384" s="33"/>
    </row>
    <row r="385" spans="6:7" ht="12.75" customHeight="1" x14ac:dyDescent="0.2">
      <c r="F385" s="33"/>
      <c r="G385" s="33"/>
    </row>
    <row r="386" spans="6:7" ht="12.75" customHeight="1" x14ac:dyDescent="0.2">
      <c r="F386" s="33"/>
      <c r="G386" s="33"/>
    </row>
    <row r="387" spans="6:7" ht="12.75" customHeight="1" x14ac:dyDescent="0.2">
      <c r="F387" s="33"/>
      <c r="G387" s="33"/>
    </row>
    <row r="388" spans="6:7" ht="12.75" customHeight="1" x14ac:dyDescent="0.2">
      <c r="F388" s="33"/>
      <c r="G388" s="33"/>
    </row>
    <row r="389" spans="6:7" ht="12.75" customHeight="1" x14ac:dyDescent="0.2">
      <c r="F389" s="33"/>
      <c r="G389" s="33"/>
    </row>
    <row r="390" spans="6:7" ht="12.75" customHeight="1" x14ac:dyDescent="0.2">
      <c r="F390" s="33"/>
      <c r="G390" s="33"/>
    </row>
    <row r="391" spans="6:7" ht="12.75" customHeight="1" x14ac:dyDescent="0.2">
      <c r="F391" s="33"/>
      <c r="G391" s="33"/>
    </row>
    <row r="392" spans="6:7" ht="12.75" customHeight="1" x14ac:dyDescent="0.2">
      <c r="F392" s="33"/>
      <c r="G392" s="33"/>
    </row>
    <row r="393" spans="6:7" ht="12.75" customHeight="1" x14ac:dyDescent="0.2">
      <c r="F393" s="33"/>
      <c r="G393" s="33"/>
    </row>
    <row r="394" spans="6:7" ht="12.75" customHeight="1" x14ac:dyDescent="0.2">
      <c r="F394" s="33"/>
      <c r="G394" s="33"/>
    </row>
    <row r="395" spans="6:7" ht="12.75" customHeight="1" x14ac:dyDescent="0.2">
      <c r="F395" s="33"/>
      <c r="G395" s="33"/>
    </row>
    <row r="396" spans="6:7" ht="12.75" customHeight="1" x14ac:dyDescent="0.2">
      <c r="F396" s="33"/>
      <c r="G396" s="33"/>
    </row>
    <row r="397" spans="6:7" ht="12.75" customHeight="1" x14ac:dyDescent="0.2">
      <c r="F397" s="33"/>
      <c r="G397" s="33"/>
    </row>
    <row r="398" spans="6:7" ht="12.75" customHeight="1" x14ac:dyDescent="0.2">
      <c r="F398" s="33"/>
      <c r="G398" s="33"/>
    </row>
    <row r="399" spans="6:7" ht="12.75" customHeight="1" x14ac:dyDescent="0.2">
      <c r="F399" s="33"/>
      <c r="G399" s="33"/>
    </row>
    <row r="400" spans="6:7" ht="12.75" customHeight="1" x14ac:dyDescent="0.2">
      <c r="F400" s="33"/>
      <c r="G400" s="33"/>
    </row>
    <row r="401" spans="6:7" ht="12.75" customHeight="1" x14ac:dyDescent="0.2">
      <c r="F401" s="33"/>
      <c r="G401" s="33"/>
    </row>
    <row r="402" spans="6:7" ht="12.75" customHeight="1" x14ac:dyDescent="0.2">
      <c r="F402" s="33"/>
      <c r="G402" s="33"/>
    </row>
    <row r="403" spans="6:7" ht="12.75" customHeight="1" x14ac:dyDescent="0.2">
      <c r="F403" s="33"/>
      <c r="G403" s="33"/>
    </row>
    <row r="404" spans="6:7" ht="12.75" customHeight="1" x14ac:dyDescent="0.2">
      <c r="F404" s="33"/>
      <c r="G404" s="33"/>
    </row>
    <row r="405" spans="6:7" ht="12.75" customHeight="1" x14ac:dyDescent="0.2">
      <c r="F405" s="33"/>
      <c r="G405" s="33"/>
    </row>
    <row r="406" spans="6:7" ht="12.75" customHeight="1" x14ac:dyDescent="0.2">
      <c r="F406" s="33"/>
      <c r="G406" s="33"/>
    </row>
    <row r="407" spans="6:7" ht="12.75" customHeight="1" x14ac:dyDescent="0.2">
      <c r="F407" s="33"/>
      <c r="G407" s="33"/>
    </row>
    <row r="408" spans="6:7" ht="12.75" customHeight="1" x14ac:dyDescent="0.2">
      <c r="F408" s="33"/>
      <c r="G408" s="33"/>
    </row>
    <row r="409" spans="6:7" ht="12.75" customHeight="1" x14ac:dyDescent="0.2">
      <c r="F409" s="33"/>
      <c r="G409" s="33"/>
    </row>
    <row r="410" spans="6:7" ht="12.75" customHeight="1" x14ac:dyDescent="0.2">
      <c r="F410" s="33"/>
      <c r="G410" s="33"/>
    </row>
    <row r="411" spans="6:7" ht="12.75" customHeight="1" x14ac:dyDescent="0.2">
      <c r="F411" s="33"/>
      <c r="G411" s="33"/>
    </row>
    <row r="412" spans="6:7" ht="12.75" customHeight="1" x14ac:dyDescent="0.2">
      <c r="F412" s="33"/>
      <c r="G412" s="33"/>
    </row>
    <row r="413" spans="6:7" ht="12.75" customHeight="1" x14ac:dyDescent="0.2">
      <c r="F413" s="33"/>
      <c r="G413" s="33"/>
    </row>
    <row r="414" spans="6:7" ht="12.75" customHeight="1" x14ac:dyDescent="0.2">
      <c r="F414" s="33"/>
      <c r="G414" s="33"/>
    </row>
    <row r="415" spans="6:7" ht="12.75" customHeight="1" x14ac:dyDescent="0.2">
      <c r="F415" s="33"/>
      <c r="G415" s="33"/>
    </row>
    <row r="416" spans="6:7" ht="12.75" customHeight="1" x14ac:dyDescent="0.2">
      <c r="F416" s="33"/>
      <c r="G416" s="33"/>
    </row>
    <row r="417" spans="6:7" ht="12.75" customHeight="1" x14ac:dyDescent="0.2">
      <c r="F417" s="33"/>
      <c r="G417" s="33"/>
    </row>
    <row r="418" spans="6:7" ht="12.75" customHeight="1" x14ac:dyDescent="0.2">
      <c r="F418" s="33"/>
      <c r="G418" s="33"/>
    </row>
    <row r="419" spans="6:7" ht="12.75" customHeight="1" x14ac:dyDescent="0.2">
      <c r="F419" s="33"/>
      <c r="G419" s="33"/>
    </row>
    <row r="420" spans="6:7" ht="12.75" customHeight="1" x14ac:dyDescent="0.2">
      <c r="F420" s="33"/>
      <c r="G420" s="33"/>
    </row>
    <row r="421" spans="6:7" ht="12.75" customHeight="1" x14ac:dyDescent="0.2">
      <c r="F421" s="33"/>
      <c r="G421" s="33"/>
    </row>
    <row r="422" spans="6:7" ht="12.75" customHeight="1" x14ac:dyDescent="0.2">
      <c r="F422" s="33"/>
      <c r="G422" s="33"/>
    </row>
    <row r="423" spans="6:7" ht="12.75" customHeight="1" x14ac:dyDescent="0.2">
      <c r="F423" s="33"/>
      <c r="G423" s="33"/>
    </row>
    <row r="424" spans="6:7" ht="12.75" customHeight="1" x14ac:dyDescent="0.2">
      <c r="F424" s="33"/>
      <c r="G424" s="33"/>
    </row>
    <row r="425" spans="6:7" ht="12.75" customHeight="1" x14ac:dyDescent="0.2">
      <c r="F425" s="33"/>
      <c r="G425" s="33"/>
    </row>
    <row r="426" spans="6:7" ht="12.75" customHeight="1" x14ac:dyDescent="0.2">
      <c r="F426" s="33"/>
      <c r="G426" s="33"/>
    </row>
    <row r="427" spans="6:7" ht="12.75" customHeight="1" x14ac:dyDescent="0.2">
      <c r="F427" s="33"/>
      <c r="G427" s="33"/>
    </row>
    <row r="428" spans="6:7" ht="12.75" customHeight="1" x14ac:dyDescent="0.2">
      <c r="F428" s="33"/>
      <c r="G428" s="33"/>
    </row>
    <row r="429" spans="6:7" ht="12.75" customHeight="1" x14ac:dyDescent="0.2">
      <c r="F429" s="33"/>
      <c r="G429" s="33"/>
    </row>
    <row r="430" spans="6:7" ht="12.75" customHeight="1" x14ac:dyDescent="0.2">
      <c r="F430" s="33"/>
      <c r="G430" s="33"/>
    </row>
    <row r="431" spans="6:7" ht="12.75" customHeight="1" x14ac:dyDescent="0.2">
      <c r="F431" s="33"/>
      <c r="G431" s="33"/>
    </row>
    <row r="432" spans="6:7" ht="12.75" customHeight="1" x14ac:dyDescent="0.2">
      <c r="F432" s="33"/>
      <c r="G432" s="33"/>
    </row>
    <row r="433" spans="6:7" ht="12.75" customHeight="1" x14ac:dyDescent="0.2">
      <c r="F433" s="33"/>
      <c r="G433" s="33"/>
    </row>
    <row r="434" spans="6:7" ht="12.75" customHeight="1" x14ac:dyDescent="0.2">
      <c r="F434" s="33"/>
      <c r="G434" s="33"/>
    </row>
    <row r="435" spans="6:7" ht="12.75" customHeight="1" x14ac:dyDescent="0.2">
      <c r="F435" s="33"/>
      <c r="G435" s="33"/>
    </row>
    <row r="436" spans="6:7" ht="12.75" customHeight="1" x14ac:dyDescent="0.2">
      <c r="F436" s="33"/>
      <c r="G436" s="33"/>
    </row>
    <row r="437" spans="6:7" ht="12.75" customHeight="1" x14ac:dyDescent="0.2">
      <c r="F437" s="33"/>
      <c r="G437" s="33"/>
    </row>
    <row r="438" spans="6:7" ht="12.75" customHeight="1" x14ac:dyDescent="0.2">
      <c r="F438" s="33"/>
      <c r="G438" s="33"/>
    </row>
    <row r="439" spans="6:7" ht="12.75" customHeight="1" x14ac:dyDescent="0.2">
      <c r="F439" s="33"/>
      <c r="G439" s="33"/>
    </row>
    <row r="440" spans="6:7" ht="12.75" customHeight="1" x14ac:dyDescent="0.2">
      <c r="F440" s="33"/>
      <c r="G440" s="33"/>
    </row>
    <row r="441" spans="6:7" ht="12.75" customHeight="1" x14ac:dyDescent="0.2">
      <c r="F441" s="33"/>
      <c r="G441" s="33"/>
    </row>
    <row r="442" spans="6:7" ht="12.75" customHeight="1" x14ac:dyDescent="0.2">
      <c r="F442" s="33"/>
      <c r="G442" s="33"/>
    </row>
    <row r="443" spans="6:7" ht="12.75" customHeight="1" x14ac:dyDescent="0.2">
      <c r="F443" s="33"/>
      <c r="G443" s="33"/>
    </row>
    <row r="444" spans="6:7" ht="12.75" customHeight="1" x14ac:dyDescent="0.2">
      <c r="F444" s="33"/>
      <c r="G444" s="33"/>
    </row>
    <row r="445" spans="6:7" ht="12.75" customHeight="1" x14ac:dyDescent="0.2">
      <c r="F445" s="33"/>
      <c r="G445" s="33"/>
    </row>
    <row r="446" spans="6:7" ht="12.75" customHeight="1" x14ac:dyDescent="0.2">
      <c r="F446" s="33"/>
      <c r="G446" s="33"/>
    </row>
    <row r="447" spans="6:7" ht="12.75" customHeight="1" x14ac:dyDescent="0.2">
      <c r="F447" s="33"/>
      <c r="G447" s="33"/>
    </row>
    <row r="448" spans="6:7" ht="12.75" customHeight="1" x14ac:dyDescent="0.2">
      <c r="F448" s="33"/>
      <c r="G448" s="33"/>
    </row>
    <row r="449" spans="6:7" ht="12.75" customHeight="1" x14ac:dyDescent="0.2">
      <c r="F449" s="33"/>
      <c r="G449" s="33"/>
    </row>
    <row r="450" spans="6:7" ht="12.75" customHeight="1" x14ac:dyDescent="0.2">
      <c r="F450" s="33"/>
      <c r="G450" s="33"/>
    </row>
    <row r="451" spans="6:7" ht="12.75" customHeight="1" x14ac:dyDescent="0.2">
      <c r="F451" s="33"/>
      <c r="G451" s="33"/>
    </row>
    <row r="452" spans="6:7" ht="12.75" customHeight="1" x14ac:dyDescent="0.2">
      <c r="F452" s="33"/>
      <c r="G452" s="33"/>
    </row>
    <row r="453" spans="6:7" ht="12.75" customHeight="1" x14ac:dyDescent="0.2">
      <c r="F453" s="33"/>
      <c r="G453" s="33"/>
    </row>
    <row r="454" spans="6:7" ht="12.75" customHeight="1" x14ac:dyDescent="0.2">
      <c r="F454" s="33"/>
      <c r="G454" s="33"/>
    </row>
    <row r="455" spans="6:7" ht="12.75" customHeight="1" x14ac:dyDescent="0.2">
      <c r="F455" s="33"/>
      <c r="G455" s="33"/>
    </row>
    <row r="456" spans="6:7" ht="12.75" customHeight="1" x14ac:dyDescent="0.2">
      <c r="F456" s="33"/>
      <c r="G456" s="33"/>
    </row>
    <row r="457" spans="6:7" ht="12.75" customHeight="1" x14ac:dyDescent="0.2">
      <c r="F457" s="33"/>
      <c r="G457" s="33"/>
    </row>
    <row r="458" spans="6:7" ht="12.75" customHeight="1" x14ac:dyDescent="0.2">
      <c r="F458" s="33"/>
      <c r="G458" s="33"/>
    </row>
    <row r="459" spans="6:7" ht="12.75" customHeight="1" x14ac:dyDescent="0.2">
      <c r="F459" s="33"/>
      <c r="G459" s="33"/>
    </row>
    <row r="460" spans="6:7" ht="12.75" customHeight="1" x14ac:dyDescent="0.2">
      <c r="F460" s="33"/>
      <c r="G460" s="33"/>
    </row>
    <row r="461" spans="6:7" ht="12.75" customHeight="1" x14ac:dyDescent="0.2">
      <c r="F461" s="33"/>
      <c r="G461" s="33"/>
    </row>
    <row r="462" spans="6:7" ht="12.75" customHeight="1" x14ac:dyDescent="0.2">
      <c r="F462" s="33"/>
      <c r="G462" s="33"/>
    </row>
    <row r="463" spans="6:7" ht="12.75" customHeight="1" x14ac:dyDescent="0.2">
      <c r="F463" s="33"/>
      <c r="G463" s="33"/>
    </row>
    <row r="464" spans="6:7" ht="12.75" customHeight="1" x14ac:dyDescent="0.2">
      <c r="F464" s="33"/>
      <c r="G464" s="33"/>
    </row>
    <row r="465" spans="6:7" ht="12.75" customHeight="1" x14ac:dyDescent="0.2">
      <c r="F465" s="33"/>
      <c r="G465" s="33"/>
    </row>
    <row r="466" spans="6:7" ht="12.75" customHeight="1" x14ac:dyDescent="0.2">
      <c r="F466" s="33"/>
      <c r="G466" s="33"/>
    </row>
    <row r="467" spans="6:7" ht="12.75" customHeight="1" x14ac:dyDescent="0.2">
      <c r="F467" s="33"/>
      <c r="G467" s="33"/>
    </row>
    <row r="468" spans="6:7" ht="12.75" customHeight="1" x14ac:dyDescent="0.2">
      <c r="F468" s="33"/>
      <c r="G468" s="33"/>
    </row>
    <row r="469" spans="6:7" ht="12.75" customHeight="1" x14ac:dyDescent="0.2">
      <c r="F469" s="33"/>
      <c r="G469" s="33"/>
    </row>
    <row r="470" spans="6:7" ht="12.75" customHeight="1" x14ac:dyDescent="0.2">
      <c r="F470" s="33"/>
      <c r="G470" s="33"/>
    </row>
    <row r="471" spans="6:7" ht="12.75" customHeight="1" x14ac:dyDescent="0.2">
      <c r="F471" s="33"/>
      <c r="G471" s="33"/>
    </row>
    <row r="472" spans="6:7" ht="12.75" customHeight="1" x14ac:dyDescent="0.2">
      <c r="F472" s="33"/>
      <c r="G472" s="33"/>
    </row>
    <row r="473" spans="6:7" ht="12.75" customHeight="1" x14ac:dyDescent="0.2">
      <c r="F473" s="33"/>
      <c r="G473" s="33"/>
    </row>
    <row r="474" spans="6:7" ht="12.75" customHeight="1" x14ac:dyDescent="0.2">
      <c r="F474" s="33"/>
      <c r="G474" s="33"/>
    </row>
    <row r="475" spans="6:7" ht="12.75" customHeight="1" x14ac:dyDescent="0.2">
      <c r="F475" s="33"/>
      <c r="G475" s="33"/>
    </row>
    <row r="476" spans="6:7" ht="12.75" customHeight="1" x14ac:dyDescent="0.2">
      <c r="F476" s="33"/>
      <c r="G476" s="33"/>
    </row>
    <row r="477" spans="6:7" ht="12.75" customHeight="1" x14ac:dyDescent="0.2">
      <c r="F477" s="33"/>
      <c r="G477" s="33"/>
    </row>
    <row r="478" spans="6:7" ht="12.75" customHeight="1" x14ac:dyDescent="0.2">
      <c r="F478" s="33"/>
      <c r="G478" s="33"/>
    </row>
    <row r="479" spans="6:7" ht="12.75" customHeight="1" x14ac:dyDescent="0.2">
      <c r="F479" s="33"/>
      <c r="G479" s="33"/>
    </row>
    <row r="480" spans="6:7" ht="12.75" customHeight="1" x14ac:dyDescent="0.2">
      <c r="F480" s="33"/>
      <c r="G480" s="33"/>
    </row>
    <row r="481" spans="6:7" ht="12.75" customHeight="1" x14ac:dyDescent="0.2">
      <c r="F481" s="33"/>
      <c r="G481" s="33"/>
    </row>
    <row r="482" spans="6:7" ht="12.75" customHeight="1" x14ac:dyDescent="0.2">
      <c r="F482" s="33"/>
      <c r="G482" s="33"/>
    </row>
    <row r="483" spans="6:7" ht="12.75" customHeight="1" x14ac:dyDescent="0.2">
      <c r="F483" s="33"/>
      <c r="G483" s="33"/>
    </row>
    <row r="484" spans="6:7" ht="12.75" customHeight="1" x14ac:dyDescent="0.2">
      <c r="F484" s="33"/>
      <c r="G484" s="33"/>
    </row>
    <row r="485" spans="6:7" ht="12.75" customHeight="1" x14ac:dyDescent="0.2">
      <c r="F485" s="33"/>
      <c r="G485" s="33"/>
    </row>
    <row r="486" spans="6:7" ht="12.75" customHeight="1" x14ac:dyDescent="0.2">
      <c r="F486" s="33"/>
      <c r="G486" s="33"/>
    </row>
    <row r="487" spans="6:7" ht="12.75" customHeight="1" x14ac:dyDescent="0.2">
      <c r="F487" s="33"/>
      <c r="G487" s="33"/>
    </row>
    <row r="488" spans="6:7" ht="12.75" customHeight="1" x14ac:dyDescent="0.2">
      <c r="F488" s="33"/>
      <c r="G488" s="33"/>
    </row>
    <row r="489" spans="6:7" ht="12.75" customHeight="1" x14ac:dyDescent="0.2">
      <c r="F489" s="33"/>
      <c r="G489" s="33"/>
    </row>
    <row r="490" spans="6:7" ht="12.75" customHeight="1" x14ac:dyDescent="0.2">
      <c r="F490" s="33"/>
      <c r="G490" s="33"/>
    </row>
    <row r="491" spans="6:7" ht="12.75" customHeight="1" x14ac:dyDescent="0.2">
      <c r="F491" s="33"/>
      <c r="G491" s="33"/>
    </row>
    <row r="492" spans="6:7" ht="12.75" customHeight="1" x14ac:dyDescent="0.2">
      <c r="F492" s="33"/>
      <c r="G492" s="33"/>
    </row>
    <row r="493" spans="6:7" ht="12.75" customHeight="1" x14ac:dyDescent="0.2">
      <c r="F493" s="33"/>
      <c r="G493" s="33"/>
    </row>
    <row r="494" spans="6:7" ht="12.75" customHeight="1" x14ac:dyDescent="0.2">
      <c r="F494" s="33"/>
      <c r="G494" s="33"/>
    </row>
    <row r="495" spans="6:7" ht="12.75" customHeight="1" x14ac:dyDescent="0.2">
      <c r="F495" s="33"/>
      <c r="G495" s="33"/>
    </row>
    <row r="496" spans="6:7" ht="12.75" customHeight="1" x14ac:dyDescent="0.2">
      <c r="F496" s="33"/>
      <c r="G496" s="33"/>
    </row>
    <row r="497" spans="6:7" ht="12.75" customHeight="1" x14ac:dyDescent="0.2">
      <c r="F497" s="33"/>
      <c r="G497" s="33"/>
    </row>
    <row r="498" spans="6:7" ht="12.75" customHeight="1" x14ac:dyDescent="0.2">
      <c r="F498" s="33"/>
      <c r="G498" s="33"/>
    </row>
    <row r="499" spans="6:7" ht="12.75" customHeight="1" x14ac:dyDescent="0.2">
      <c r="F499" s="33"/>
      <c r="G499" s="33"/>
    </row>
    <row r="500" spans="6:7" ht="12.75" customHeight="1" x14ac:dyDescent="0.2">
      <c r="F500" s="33"/>
      <c r="G500" s="33"/>
    </row>
    <row r="501" spans="6:7" ht="12.75" customHeight="1" x14ac:dyDescent="0.2">
      <c r="F501" s="33"/>
      <c r="G501" s="33"/>
    </row>
    <row r="502" spans="6:7" ht="12.75" customHeight="1" x14ac:dyDescent="0.2">
      <c r="F502" s="33"/>
      <c r="G502" s="33"/>
    </row>
    <row r="503" spans="6:7" ht="12.75" customHeight="1" x14ac:dyDescent="0.2">
      <c r="F503" s="33"/>
      <c r="G503" s="33"/>
    </row>
    <row r="504" spans="6:7" ht="12.75" customHeight="1" x14ac:dyDescent="0.2">
      <c r="F504" s="33"/>
      <c r="G504" s="33"/>
    </row>
    <row r="505" spans="6:7" ht="12.75" customHeight="1" x14ac:dyDescent="0.2">
      <c r="F505" s="33"/>
      <c r="G505" s="33"/>
    </row>
    <row r="506" spans="6:7" ht="12.75" customHeight="1" x14ac:dyDescent="0.2">
      <c r="F506" s="33"/>
      <c r="G506" s="33"/>
    </row>
    <row r="507" spans="6:7" ht="12.75" customHeight="1" x14ac:dyDescent="0.2">
      <c r="F507" s="33"/>
      <c r="G507" s="33"/>
    </row>
    <row r="508" spans="6:7" ht="12.75" customHeight="1" x14ac:dyDescent="0.2">
      <c r="F508" s="33"/>
      <c r="G508" s="33"/>
    </row>
    <row r="509" spans="6:7" ht="12.75" customHeight="1" x14ac:dyDescent="0.2">
      <c r="F509" s="33"/>
      <c r="G509" s="33"/>
    </row>
    <row r="510" spans="6:7" ht="12.75" customHeight="1" x14ac:dyDescent="0.2">
      <c r="F510" s="33"/>
      <c r="G510" s="33"/>
    </row>
    <row r="511" spans="6:7" ht="12.75" customHeight="1" x14ac:dyDescent="0.2">
      <c r="F511" s="33"/>
      <c r="G511" s="33"/>
    </row>
    <row r="512" spans="6:7" ht="12.75" customHeight="1" x14ac:dyDescent="0.2">
      <c r="F512" s="33"/>
      <c r="G512" s="33"/>
    </row>
    <row r="513" spans="6:7" ht="12.75" customHeight="1" x14ac:dyDescent="0.2">
      <c r="F513" s="33"/>
      <c r="G513" s="33"/>
    </row>
    <row r="514" spans="6:7" ht="12.75" customHeight="1" x14ac:dyDescent="0.2">
      <c r="F514" s="33"/>
      <c r="G514" s="33"/>
    </row>
    <row r="515" spans="6:7" ht="12.75" customHeight="1" x14ac:dyDescent="0.2">
      <c r="F515" s="33"/>
      <c r="G515" s="33"/>
    </row>
    <row r="516" spans="6:7" ht="12.75" customHeight="1" x14ac:dyDescent="0.2">
      <c r="F516" s="33"/>
      <c r="G516" s="33"/>
    </row>
    <row r="517" spans="6:7" ht="12.75" customHeight="1" x14ac:dyDescent="0.2">
      <c r="F517" s="33"/>
      <c r="G517" s="33"/>
    </row>
    <row r="518" spans="6:7" ht="12.75" customHeight="1" x14ac:dyDescent="0.2">
      <c r="F518" s="33"/>
      <c r="G518" s="33"/>
    </row>
    <row r="519" spans="6:7" ht="12.75" customHeight="1" x14ac:dyDescent="0.2">
      <c r="F519" s="33"/>
      <c r="G519" s="33"/>
    </row>
    <row r="520" spans="6:7" ht="12.75" customHeight="1" x14ac:dyDescent="0.2">
      <c r="F520" s="33"/>
      <c r="G520" s="33"/>
    </row>
    <row r="521" spans="6:7" ht="12.75" customHeight="1" x14ac:dyDescent="0.2">
      <c r="F521" s="33"/>
      <c r="G521" s="33"/>
    </row>
    <row r="522" spans="6:7" ht="12.75" customHeight="1" x14ac:dyDescent="0.2">
      <c r="F522" s="33"/>
      <c r="G522" s="33"/>
    </row>
    <row r="523" spans="6:7" ht="12.75" customHeight="1" x14ac:dyDescent="0.2">
      <c r="F523" s="33"/>
      <c r="G523" s="33"/>
    </row>
    <row r="524" spans="6:7" ht="12.75" customHeight="1" x14ac:dyDescent="0.2">
      <c r="F524" s="33"/>
      <c r="G524" s="33"/>
    </row>
    <row r="525" spans="6:7" ht="12.75" customHeight="1" x14ac:dyDescent="0.2">
      <c r="F525" s="33"/>
      <c r="G525" s="33"/>
    </row>
    <row r="526" spans="6:7" ht="12.75" customHeight="1" x14ac:dyDescent="0.2">
      <c r="F526" s="33"/>
      <c r="G526" s="33"/>
    </row>
    <row r="527" spans="6:7" ht="12.75" customHeight="1" x14ac:dyDescent="0.2">
      <c r="F527" s="33"/>
      <c r="G527" s="33"/>
    </row>
    <row r="528" spans="6:7" ht="12.75" customHeight="1" x14ac:dyDescent="0.2">
      <c r="F528" s="33"/>
      <c r="G528" s="33"/>
    </row>
    <row r="529" spans="6:7" ht="12.75" customHeight="1" x14ac:dyDescent="0.2">
      <c r="F529" s="33"/>
      <c r="G529" s="33"/>
    </row>
    <row r="530" spans="6:7" ht="12.75" customHeight="1" x14ac:dyDescent="0.2">
      <c r="F530" s="33"/>
      <c r="G530" s="33"/>
    </row>
    <row r="531" spans="6:7" ht="12.75" customHeight="1" x14ac:dyDescent="0.2">
      <c r="F531" s="33"/>
      <c r="G531" s="33"/>
    </row>
    <row r="532" spans="6:7" ht="12.75" customHeight="1" x14ac:dyDescent="0.2">
      <c r="F532" s="33"/>
      <c r="G532" s="33"/>
    </row>
    <row r="533" spans="6:7" ht="12.75" customHeight="1" x14ac:dyDescent="0.2">
      <c r="F533" s="33"/>
      <c r="G533" s="33"/>
    </row>
    <row r="534" spans="6:7" ht="12.75" customHeight="1" x14ac:dyDescent="0.2">
      <c r="F534" s="33"/>
      <c r="G534" s="33"/>
    </row>
    <row r="535" spans="6:7" ht="12.75" customHeight="1" x14ac:dyDescent="0.2">
      <c r="F535" s="33"/>
      <c r="G535" s="33"/>
    </row>
    <row r="536" spans="6:7" ht="12.75" customHeight="1" x14ac:dyDescent="0.2">
      <c r="F536" s="33"/>
      <c r="G536" s="33"/>
    </row>
    <row r="537" spans="6:7" ht="12.75" customHeight="1" x14ac:dyDescent="0.2">
      <c r="F537" s="33"/>
      <c r="G537" s="33"/>
    </row>
    <row r="538" spans="6:7" ht="12.75" customHeight="1" x14ac:dyDescent="0.2">
      <c r="F538" s="33"/>
      <c r="G538" s="33"/>
    </row>
    <row r="539" spans="6:7" ht="12.75" customHeight="1" x14ac:dyDescent="0.2">
      <c r="F539" s="33"/>
      <c r="G539" s="33"/>
    </row>
    <row r="540" spans="6:7" ht="12.75" customHeight="1" x14ac:dyDescent="0.2">
      <c r="F540" s="33"/>
      <c r="G540" s="33"/>
    </row>
    <row r="541" spans="6:7" ht="12.75" customHeight="1" x14ac:dyDescent="0.2">
      <c r="F541" s="33"/>
      <c r="G541" s="33"/>
    </row>
    <row r="542" spans="6:7" ht="12.75" customHeight="1" x14ac:dyDescent="0.2">
      <c r="F542" s="33"/>
      <c r="G542" s="33"/>
    </row>
    <row r="543" spans="6:7" ht="12.75" customHeight="1" x14ac:dyDescent="0.2">
      <c r="F543" s="33"/>
      <c r="G543" s="33"/>
    </row>
    <row r="544" spans="6:7" ht="12.75" customHeight="1" x14ac:dyDescent="0.2">
      <c r="F544" s="33"/>
      <c r="G544" s="33"/>
    </row>
    <row r="545" spans="6:7" ht="12.75" customHeight="1" x14ac:dyDescent="0.2">
      <c r="F545" s="33"/>
      <c r="G545" s="33"/>
    </row>
    <row r="546" spans="6:7" ht="12.75" customHeight="1" x14ac:dyDescent="0.2">
      <c r="F546" s="33"/>
      <c r="G546" s="33"/>
    </row>
    <row r="547" spans="6:7" ht="12.75" customHeight="1" x14ac:dyDescent="0.2">
      <c r="F547" s="33"/>
      <c r="G547" s="33"/>
    </row>
    <row r="548" spans="6:7" ht="12.75" customHeight="1" x14ac:dyDescent="0.2">
      <c r="F548" s="33"/>
      <c r="G548" s="33"/>
    </row>
    <row r="549" spans="6:7" ht="12.75" customHeight="1" x14ac:dyDescent="0.2">
      <c r="F549" s="33"/>
      <c r="G549" s="33"/>
    </row>
    <row r="550" spans="6:7" ht="12.75" customHeight="1" x14ac:dyDescent="0.2">
      <c r="F550" s="33"/>
      <c r="G550" s="33"/>
    </row>
    <row r="551" spans="6:7" ht="12.75" customHeight="1" x14ac:dyDescent="0.2">
      <c r="F551" s="33"/>
      <c r="G551" s="33"/>
    </row>
    <row r="552" spans="6:7" ht="12.75" customHeight="1" x14ac:dyDescent="0.2">
      <c r="F552" s="33"/>
      <c r="G552" s="33"/>
    </row>
    <row r="553" spans="6:7" ht="12.75" customHeight="1" x14ac:dyDescent="0.2">
      <c r="F553" s="33"/>
      <c r="G553" s="33"/>
    </row>
    <row r="554" spans="6:7" ht="12.75" customHeight="1" x14ac:dyDescent="0.2">
      <c r="F554" s="33"/>
      <c r="G554" s="33"/>
    </row>
    <row r="555" spans="6:7" ht="12.75" customHeight="1" x14ac:dyDescent="0.2">
      <c r="F555" s="33"/>
      <c r="G555" s="33"/>
    </row>
    <row r="556" spans="6:7" ht="12.75" customHeight="1" x14ac:dyDescent="0.2">
      <c r="F556" s="33"/>
      <c r="G556" s="33"/>
    </row>
    <row r="557" spans="6:7" ht="12.75" customHeight="1" x14ac:dyDescent="0.2">
      <c r="F557" s="33"/>
      <c r="G557" s="33"/>
    </row>
    <row r="558" spans="6:7" ht="12.75" customHeight="1" x14ac:dyDescent="0.2">
      <c r="F558" s="33"/>
      <c r="G558" s="33"/>
    </row>
    <row r="559" spans="6:7" ht="12.75" customHeight="1" x14ac:dyDescent="0.2">
      <c r="F559" s="33"/>
      <c r="G559" s="33"/>
    </row>
    <row r="560" spans="6:7" ht="12.75" customHeight="1" x14ac:dyDescent="0.2">
      <c r="F560" s="33"/>
      <c r="G560" s="33"/>
    </row>
    <row r="561" spans="6:7" ht="12.75" customHeight="1" x14ac:dyDescent="0.2">
      <c r="F561" s="33"/>
      <c r="G561" s="33"/>
    </row>
    <row r="562" spans="6:7" ht="12.75" customHeight="1" x14ac:dyDescent="0.2">
      <c r="F562" s="33"/>
      <c r="G562" s="33"/>
    </row>
    <row r="563" spans="6:7" ht="12.75" customHeight="1" x14ac:dyDescent="0.2">
      <c r="F563" s="33"/>
      <c r="G563" s="33"/>
    </row>
    <row r="564" spans="6:7" ht="12.75" customHeight="1" x14ac:dyDescent="0.2">
      <c r="F564" s="33"/>
      <c r="G564" s="33"/>
    </row>
    <row r="565" spans="6:7" ht="12.75" customHeight="1" x14ac:dyDescent="0.2">
      <c r="F565" s="33"/>
      <c r="G565" s="33"/>
    </row>
    <row r="566" spans="6:7" ht="12.75" customHeight="1" x14ac:dyDescent="0.2">
      <c r="F566" s="33"/>
      <c r="G566" s="33"/>
    </row>
    <row r="567" spans="6:7" ht="12.75" customHeight="1" x14ac:dyDescent="0.2">
      <c r="F567" s="33"/>
      <c r="G567" s="33"/>
    </row>
    <row r="568" spans="6:7" ht="12.75" customHeight="1" x14ac:dyDescent="0.2">
      <c r="F568" s="33"/>
      <c r="G568" s="33"/>
    </row>
    <row r="569" spans="6:7" ht="12.75" customHeight="1" x14ac:dyDescent="0.2">
      <c r="F569" s="33"/>
      <c r="G569" s="33"/>
    </row>
    <row r="570" spans="6:7" ht="12.75" customHeight="1" x14ac:dyDescent="0.2">
      <c r="F570" s="33"/>
      <c r="G570" s="33"/>
    </row>
    <row r="571" spans="6:7" ht="12.75" customHeight="1" x14ac:dyDescent="0.2">
      <c r="F571" s="33"/>
      <c r="G571" s="33"/>
    </row>
    <row r="572" spans="6:7" ht="12.75" customHeight="1" x14ac:dyDescent="0.2">
      <c r="F572" s="33"/>
      <c r="G572" s="33"/>
    </row>
    <row r="573" spans="6:7" ht="12.75" customHeight="1" x14ac:dyDescent="0.2">
      <c r="F573" s="33"/>
      <c r="G573" s="33"/>
    </row>
    <row r="574" spans="6:7" ht="12.75" customHeight="1" x14ac:dyDescent="0.2">
      <c r="F574" s="33"/>
      <c r="G574" s="33"/>
    </row>
    <row r="575" spans="6:7" ht="12.75" customHeight="1" x14ac:dyDescent="0.2">
      <c r="F575" s="33"/>
      <c r="G575" s="33"/>
    </row>
    <row r="576" spans="6:7" ht="12.75" customHeight="1" x14ac:dyDescent="0.2">
      <c r="F576" s="33"/>
      <c r="G576" s="33"/>
    </row>
    <row r="577" spans="6:7" ht="12.75" customHeight="1" x14ac:dyDescent="0.2">
      <c r="F577" s="33"/>
      <c r="G577" s="33"/>
    </row>
    <row r="578" spans="6:7" ht="12.75" customHeight="1" x14ac:dyDescent="0.2">
      <c r="F578" s="33"/>
      <c r="G578" s="33"/>
    </row>
    <row r="579" spans="6:7" ht="12.75" customHeight="1" x14ac:dyDescent="0.2">
      <c r="F579" s="33"/>
      <c r="G579" s="33"/>
    </row>
    <row r="580" spans="6:7" ht="12.75" customHeight="1" x14ac:dyDescent="0.2">
      <c r="F580" s="33"/>
      <c r="G580" s="33"/>
    </row>
    <row r="581" spans="6:7" ht="12.75" customHeight="1" x14ac:dyDescent="0.2">
      <c r="F581" s="33"/>
      <c r="G581" s="33"/>
    </row>
    <row r="582" spans="6:7" ht="12.75" customHeight="1" x14ac:dyDescent="0.2">
      <c r="F582" s="33"/>
      <c r="G582" s="33"/>
    </row>
    <row r="583" spans="6:7" ht="12.75" customHeight="1" x14ac:dyDescent="0.2">
      <c r="F583" s="33"/>
      <c r="G583" s="33"/>
    </row>
    <row r="584" spans="6:7" ht="12.75" customHeight="1" x14ac:dyDescent="0.2">
      <c r="F584" s="33"/>
      <c r="G584" s="33"/>
    </row>
    <row r="585" spans="6:7" ht="12.75" customHeight="1" x14ac:dyDescent="0.2">
      <c r="F585" s="33"/>
      <c r="G585" s="33"/>
    </row>
    <row r="586" spans="6:7" ht="12.75" customHeight="1" x14ac:dyDescent="0.2">
      <c r="F586" s="33"/>
      <c r="G586" s="33"/>
    </row>
    <row r="587" spans="6:7" ht="12.75" customHeight="1" x14ac:dyDescent="0.2">
      <c r="F587" s="33"/>
      <c r="G587" s="33"/>
    </row>
    <row r="588" spans="6:7" ht="12.75" customHeight="1" x14ac:dyDescent="0.2">
      <c r="F588" s="33"/>
      <c r="G588" s="33"/>
    </row>
    <row r="589" spans="6:7" ht="12.75" customHeight="1" x14ac:dyDescent="0.2">
      <c r="F589" s="33"/>
      <c r="G589" s="33"/>
    </row>
    <row r="590" spans="6:7" ht="12.75" customHeight="1" x14ac:dyDescent="0.2">
      <c r="F590" s="33"/>
      <c r="G590" s="33"/>
    </row>
    <row r="591" spans="6:7" ht="12.75" customHeight="1" x14ac:dyDescent="0.2">
      <c r="F591" s="33"/>
      <c r="G591" s="33"/>
    </row>
    <row r="592" spans="6:7" ht="12.75" customHeight="1" x14ac:dyDescent="0.2">
      <c r="F592" s="33"/>
      <c r="G592" s="33"/>
    </row>
    <row r="593" spans="6:7" ht="12.75" customHeight="1" x14ac:dyDescent="0.2">
      <c r="F593" s="33"/>
      <c r="G593" s="33"/>
    </row>
    <row r="594" spans="6:7" ht="12.75" customHeight="1" x14ac:dyDescent="0.2">
      <c r="F594" s="33"/>
      <c r="G594" s="33"/>
    </row>
    <row r="595" spans="6:7" ht="12.75" customHeight="1" x14ac:dyDescent="0.2">
      <c r="F595" s="33"/>
      <c r="G595" s="33"/>
    </row>
    <row r="596" spans="6:7" ht="12.75" customHeight="1" x14ac:dyDescent="0.2">
      <c r="F596" s="33"/>
      <c r="G596" s="33"/>
    </row>
    <row r="597" spans="6:7" ht="12.75" customHeight="1" x14ac:dyDescent="0.2">
      <c r="F597" s="33"/>
      <c r="G597" s="33"/>
    </row>
    <row r="598" spans="6:7" ht="12.75" customHeight="1" x14ac:dyDescent="0.2">
      <c r="F598" s="33"/>
      <c r="G598" s="33"/>
    </row>
    <row r="599" spans="6:7" ht="12.75" customHeight="1" x14ac:dyDescent="0.2">
      <c r="F599" s="33"/>
      <c r="G599" s="33"/>
    </row>
    <row r="600" spans="6:7" ht="12.75" customHeight="1" x14ac:dyDescent="0.2">
      <c r="F600" s="33"/>
      <c r="G600" s="33"/>
    </row>
    <row r="601" spans="6:7" ht="12.75" customHeight="1" x14ac:dyDescent="0.2">
      <c r="F601" s="33"/>
      <c r="G601" s="33"/>
    </row>
    <row r="602" spans="6:7" ht="12.75" customHeight="1" x14ac:dyDescent="0.2">
      <c r="F602" s="33"/>
      <c r="G602" s="33"/>
    </row>
    <row r="603" spans="6:7" ht="12.75" customHeight="1" x14ac:dyDescent="0.2">
      <c r="F603" s="33"/>
      <c r="G603" s="33"/>
    </row>
    <row r="604" spans="6:7" ht="12.75" customHeight="1" x14ac:dyDescent="0.2">
      <c r="F604" s="33"/>
      <c r="G604" s="33"/>
    </row>
    <row r="605" spans="6:7" ht="12.75" customHeight="1" x14ac:dyDescent="0.2">
      <c r="F605" s="33"/>
      <c r="G605" s="33"/>
    </row>
    <row r="606" spans="6:7" ht="12.75" customHeight="1" x14ac:dyDescent="0.2">
      <c r="F606" s="33"/>
      <c r="G606" s="33"/>
    </row>
    <row r="607" spans="6:7" ht="12.75" customHeight="1" x14ac:dyDescent="0.2">
      <c r="F607" s="33"/>
      <c r="G607" s="33"/>
    </row>
    <row r="608" spans="6:7" ht="12.75" customHeight="1" x14ac:dyDescent="0.2">
      <c r="F608" s="33"/>
      <c r="G608" s="33"/>
    </row>
    <row r="609" spans="6:7" ht="12.75" customHeight="1" x14ac:dyDescent="0.2">
      <c r="F609" s="33"/>
      <c r="G609" s="33"/>
    </row>
    <row r="610" spans="6:7" ht="12.75" customHeight="1" x14ac:dyDescent="0.2">
      <c r="F610" s="33"/>
      <c r="G610" s="33"/>
    </row>
    <row r="611" spans="6:7" ht="12.75" customHeight="1" x14ac:dyDescent="0.2">
      <c r="F611" s="33"/>
      <c r="G611" s="33"/>
    </row>
    <row r="612" spans="6:7" ht="12.75" customHeight="1" x14ac:dyDescent="0.2">
      <c r="F612" s="33"/>
      <c r="G612" s="33"/>
    </row>
    <row r="613" spans="6:7" ht="12.75" customHeight="1" x14ac:dyDescent="0.2">
      <c r="F613" s="33"/>
      <c r="G613" s="33"/>
    </row>
    <row r="614" spans="6:7" ht="12.75" customHeight="1" x14ac:dyDescent="0.2">
      <c r="F614" s="33"/>
      <c r="G614" s="33"/>
    </row>
    <row r="615" spans="6:7" ht="12.75" customHeight="1" x14ac:dyDescent="0.2">
      <c r="F615" s="33"/>
      <c r="G615" s="33"/>
    </row>
    <row r="616" spans="6:7" ht="12.75" customHeight="1" x14ac:dyDescent="0.2">
      <c r="F616" s="33"/>
      <c r="G616" s="33"/>
    </row>
    <row r="617" spans="6:7" ht="12.75" customHeight="1" x14ac:dyDescent="0.2">
      <c r="F617" s="33"/>
      <c r="G617" s="33"/>
    </row>
    <row r="618" spans="6:7" ht="12.75" customHeight="1" x14ac:dyDescent="0.2">
      <c r="F618" s="33"/>
      <c r="G618" s="33"/>
    </row>
    <row r="619" spans="6:7" ht="12.75" customHeight="1" x14ac:dyDescent="0.2">
      <c r="F619" s="33"/>
      <c r="G619" s="33"/>
    </row>
    <row r="620" spans="6:7" ht="12.75" customHeight="1" x14ac:dyDescent="0.2">
      <c r="F620" s="33"/>
      <c r="G620" s="33"/>
    </row>
    <row r="621" spans="6:7" ht="12.75" customHeight="1" x14ac:dyDescent="0.2">
      <c r="F621" s="33"/>
      <c r="G621" s="33"/>
    </row>
    <row r="622" spans="6:7" ht="12.75" customHeight="1" x14ac:dyDescent="0.2">
      <c r="F622" s="33"/>
      <c r="G622" s="33"/>
    </row>
    <row r="623" spans="6:7" ht="12.75" customHeight="1" x14ac:dyDescent="0.2">
      <c r="F623" s="33"/>
      <c r="G623" s="33"/>
    </row>
    <row r="624" spans="6:7" ht="12.75" customHeight="1" x14ac:dyDescent="0.2">
      <c r="F624" s="33"/>
      <c r="G624" s="33"/>
    </row>
    <row r="625" spans="6:7" ht="12.75" customHeight="1" x14ac:dyDescent="0.2">
      <c r="F625" s="33"/>
      <c r="G625" s="33"/>
    </row>
    <row r="626" spans="6:7" ht="12.75" customHeight="1" x14ac:dyDescent="0.2">
      <c r="F626" s="33"/>
      <c r="G626" s="33"/>
    </row>
    <row r="627" spans="6:7" ht="12.75" customHeight="1" x14ac:dyDescent="0.2">
      <c r="F627" s="33"/>
      <c r="G627" s="33"/>
    </row>
    <row r="628" spans="6:7" ht="12.75" customHeight="1" x14ac:dyDescent="0.2">
      <c r="F628" s="33"/>
      <c r="G628" s="33"/>
    </row>
    <row r="629" spans="6:7" ht="12.75" customHeight="1" x14ac:dyDescent="0.2">
      <c r="F629" s="33"/>
      <c r="G629" s="33"/>
    </row>
    <row r="630" spans="6:7" ht="12.75" customHeight="1" x14ac:dyDescent="0.2">
      <c r="F630" s="33"/>
      <c r="G630" s="33"/>
    </row>
    <row r="631" spans="6:7" ht="12.75" customHeight="1" x14ac:dyDescent="0.2">
      <c r="F631" s="33"/>
      <c r="G631" s="33"/>
    </row>
    <row r="632" spans="6:7" ht="12.75" customHeight="1" x14ac:dyDescent="0.2">
      <c r="F632" s="33"/>
      <c r="G632" s="33"/>
    </row>
    <row r="633" spans="6:7" ht="12.75" customHeight="1" x14ac:dyDescent="0.2">
      <c r="F633" s="33"/>
      <c r="G633" s="33"/>
    </row>
    <row r="634" spans="6:7" ht="12.75" customHeight="1" x14ac:dyDescent="0.2">
      <c r="F634" s="33"/>
      <c r="G634" s="33"/>
    </row>
    <row r="635" spans="6:7" ht="12.75" customHeight="1" x14ac:dyDescent="0.2">
      <c r="F635" s="33"/>
      <c r="G635" s="33"/>
    </row>
    <row r="636" spans="6:7" ht="12.75" customHeight="1" x14ac:dyDescent="0.2">
      <c r="F636" s="33"/>
      <c r="G636" s="33"/>
    </row>
    <row r="637" spans="6:7" ht="12.75" customHeight="1" x14ac:dyDescent="0.2">
      <c r="F637" s="33"/>
      <c r="G637" s="33"/>
    </row>
    <row r="638" spans="6:7" ht="12.75" customHeight="1" x14ac:dyDescent="0.2">
      <c r="F638" s="33"/>
      <c r="G638" s="33"/>
    </row>
    <row r="639" spans="6:7" ht="12.75" customHeight="1" x14ac:dyDescent="0.2">
      <c r="F639" s="33"/>
      <c r="G639" s="33"/>
    </row>
    <row r="640" spans="6:7" ht="12.75" customHeight="1" x14ac:dyDescent="0.2">
      <c r="F640" s="33"/>
      <c r="G640" s="33"/>
    </row>
    <row r="641" spans="6:7" ht="12.75" customHeight="1" x14ac:dyDescent="0.2">
      <c r="F641" s="33"/>
      <c r="G641" s="33"/>
    </row>
    <row r="642" spans="6:7" ht="12.75" customHeight="1" x14ac:dyDescent="0.2">
      <c r="F642" s="33"/>
      <c r="G642" s="33"/>
    </row>
    <row r="643" spans="6:7" ht="12.75" customHeight="1" x14ac:dyDescent="0.2">
      <c r="F643" s="33"/>
      <c r="G643" s="33"/>
    </row>
    <row r="644" spans="6:7" ht="12.75" customHeight="1" x14ac:dyDescent="0.2">
      <c r="F644" s="33"/>
      <c r="G644" s="33"/>
    </row>
    <row r="645" spans="6:7" ht="12.75" customHeight="1" x14ac:dyDescent="0.2">
      <c r="F645" s="33"/>
      <c r="G645" s="33"/>
    </row>
    <row r="646" spans="6:7" ht="12.75" customHeight="1" x14ac:dyDescent="0.2">
      <c r="F646" s="33"/>
      <c r="G646" s="33"/>
    </row>
    <row r="647" spans="6:7" ht="12.75" customHeight="1" x14ac:dyDescent="0.2">
      <c r="F647" s="33"/>
      <c r="G647" s="33"/>
    </row>
    <row r="648" spans="6:7" ht="12.75" customHeight="1" x14ac:dyDescent="0.2">
      <c r="F648" s="33"/>
      <c r="G648" s="33"/>
    </row>
    <row r="649" spans="6:7" ht="12.75" customHeight="1" x14ac:dyDescent="0.2">
      <c r="F649" s="33"/>
      <c r="G649" s="33"/>
    </row>
    <row r="650" spans="6:7" ht="12.75" customHeight="1" x14ac:dyDescent="0.2">
      <c r="F650" s="33"/>
      <c r="G650" s="33"/>
    </row>
    <row r="651" spans="6:7" ht="12.75" customHeight="1" x14ac:dyDescent="0.2">
      <c r="F651" s="33"/>
      <c r="G651" s="33"/>
    </row>
    <row r="652" spans="6:7" ht="12.75" customHeight="1" x14ac:dyDescent="0.2">
      <c r="F652" s="33"/>
      <c r="G652" s="33"/>
    </row>
    <row r="653" spans="6:7" ht="12.75" customHeight="1" x14ac:dyDescent="0.2">
      <c r="F653" s="33"/>
      <c r="G653" s="33"/>
    </row>
    <row r="654" spans="6:7" ht="12.75" customHeight="1" x14ac:dyDescent="0.2">
      <c r="F654" s="33"/>
      <c r="G654" s="33"/>
    </row>
    <row r="655" spans="6:7" ht="12.75" customHeight="1" x14ac:dyDescent="0.2">
      <c r="F655" s="33"/>
      <c r="G655" s="33"/>
    </row>
    <row r="656" spans="6:7" ht="12.75" customHeight="1" x14ac:dyDescent="0.2">
      <c r="F656" s="33"/>
      <c r="G656" s="33"/>
    </row>
    <row r="657" spans="6:7" ht="12.75" customHeight="1" x14ac:dyDescent="0.2">
      <c r="F657" s="33"/>
      <c r="G657" s="33"/>
    </row>
    <row r="658" spans="6:7" ht="12.75" customHeight="1" x14ac:dyDescent="0.2">
      <c r="F658" s="33"/>
      <c r="G658" s="33"/>
    </row>
    <row r="659" spans="6:7" ht="12.75" customHeight="1" x14ac:dyDescent="0.2">
      <c r="F659" s="33"/>
      <c r="G659" s="33"/>
    </row>
    <row r="660" spans="6:7" ht="12.75" customHeight="1" x14ac:dyDescent="0.2">
      <c r="F660" s="33"/>
      <c r="G660" s="33"/>
    </row>
    <row r="661" spans="6:7" ht="12.75" customHeight="1" x14ac:dyDescent="0.2">
      <c r="F661" s="33"/>
      <c r="G661" s="33"/>
    </row>
    <row r="662" spans="6:7" ht="12.75" customHeight="1" x14ac:dyDescent="0.2">
      <c r="F662" s="33"/>
      <c r="G662" s="33"/>
    </row>
    <row r="663" spans="6:7" ht="12.75" customHeight="1" x14ac:dyDescent="0.2">
      <c r="F663" s="33"/>
      <c r="G663" s="33"/>
    </row>
    <row r="664" spans="6:7" ht="12.75" customHeight="1" x14ac:dyDescent="0.2">
      <c r="F664" s="33"/>
      <c r="G664" s="33"/>
    </row>
    <row r="665" spans="6:7" ht="12.75" customHeight="1" x14ac:dyDescent="0.2">
      <c r="F665" s="33"/>
      <c r="G665" s="33"/>
    </row>
    <row r="666" spans="6:7" ht="12.75" customHeight="1" x14ac:dyDescent="0.2">
      <c r="F666" s="33"/>
      <c r="G666" s="33"/>
    </row>
    <row r="667" spans="6:7" ht="12.75" customHeight="1" x14ac:dyDescent="0.2">
      <c r="F667" s="33"/>
      <c r="G667" s="33"/>
    </row>
    <row r="668" spans="6:7" ht="12.75" customHeight="1" x14ac:dyDescent="0.2">
      <c r="F668" s="33"/>
      <c r="G668" s="33"/>
    </row>
    <row r="669" spans="6:7" ht="12.75" customHeight="1" x14ac:dyDescent="0.2">
      <c r="F669" s="33"/>
      <c r="G669" s="33"/>
    </row>
    <row r="670" spans="6:7" ht="12.75" customHeight="1" x14ac:dyDescent="0.2">
      <c r="F670" s="33"/>
      <c r="G670" s="33"/>
    </row>
    <row r="671" spans="6:7" ht="12.75" customHeight="1" x14ac:dyDescent="0.2">
      <c r="F671" s="33"/>
      <c r="G671" s="33"/>
    </row>
    <row r="672" spans="6:7" ht="12.75" customHeight="1" x14ac:dyDescent="0.2">
      <c r="F672" s="33"/>
      <c r="G672" s="33"/>
    </row>
    <row r="673" spans="6:7" ht="12.75" customHeight="1" x14ac:dyDescent="0.2">
      <c r="F673" s="33"/>
      <c r="G673" s="33"/>
    </row>
    <row r="674" spans="6:7" ht="12.75" customHeight="1" x14ac:dyDescent="0.2">
      <c r="F674" s="33"/>
      <c r="G674" s="33"/>
    </row>
    <row r="675" spans="6:7" ht="12.75" customHeight="1" x14ac:dyDescent="0.2">
      <c r="F675" s="33"/>
      <c r="G675" s="33"/>
    </row>
    <row r="676" spans="6:7" ht="12.75" customHeight="1" x14ac:dyDescent="0.2">
      <c r="F676" s="33"/>
      <c r="G676" s="33"/>
    </row>
    <row r="677" spans="6:7" ht="12.75" customHeight="1" x14ac:dyDescent="0.2">
      <c r="F677" s="33"/>
      <c r="G677" s="33"/>
    </row>
    <row r="678" spans="6:7" ht="12.75" customHeight="1" x14ac:dyDescent="0.2">
      <c r="F678" s="33"/>
      <c r="G678" s="33"/>
    </row>
    <row r="679" spans="6:7" ht="12.75" customHeight="1" x14ac:dyDescent="0.2">
      <c r="F679" s="33"/>
      <c r="G679" s="33"/>
    </row>
    <row r="680" spans="6:7" ht="12.75" customHeight="1" x14ac:dyDescent="0.2">
      <c r="F680" s="33"/>
      <c r="G680" s="33"/>
    </row>
    <row r="681" spans="6:7" ht="12.75" customHeight="1" x14ac:dyDescent="0.2">
      <c r="F681" s="33"/>
      <c r="G681" s="33"/>
    </row>
    <row r="682" spans="6:7" ht="12.75" customHeight="1" x14ac:dyDescent="0.2">
      <c r="F682" s="33"/>
      <c r="G682" s="33"/>
    </row>
    <row r="683" spans="6:7" ht="12.75" customHeight="1" x14ac:dyDescent="0.2">
      <c r="F683" s="33"/>
      <c r="G683" s="33"/>
    </row>
    <row r="684" spans="6:7" ht="12.75" customHeight="1" x14ac:dyDescent="0.2">
      <c r="F684" s="33"/>
      <c r="G684" s="33"/>
    </row>
    <row r="685" spans="6:7" ht="12.75" customHeight="1" x14ac:dyDescent="0.2">
      <c r="F685" s="33"/>
      <c r="G685" s="33"/>
    </row>
    <row r="686" spans="6:7" ht="12.75" customHeight="1" x14ac:dyDescent="0.2">
      <c r="F686" s="33"/>
      <c r="G686" s="33"/>
    </row>
    <row r="687" spans="6:7" ht="12.75" customHeight="1" x14ac:dyDescent="0.2">
      <c r="F687" s="33"/>
      <c r="G687" s="33"/>
    </row>
    <row r="688" spans="6:7" ht="12.75" customHeight="1" x14ac:dyDescent="0.2">
      <c r="F688" s="33"/>
      <c r="G688" s="33"/>
    </row>
    <row r="689" spans="6:7" ht="12.75" customHeight="1" x14ac:dyDescent="0.2">
      <c r="F689" s="33"/>
      <c r="G689" s="33"/>
    </row>
    <row r="690" spans="6:7" ht="12.75" customHeight="1" x14ac:dyDescent="0.2">
      <c r="F690" s="33"/>
      <c r="G690" s="33"/>
    </row>
    <row r="691" spans="6:7" ht="12.75" customHeight="1" x14ac:dyDescent="0.2">
      <c r="F691" s="33"/>
      <c r="G691" s="33"/>
    </row>
    <row r="692" spans="6:7" ht="12.75" customHeight="1" x14ac:dyDescent="0.2">
      <c r="F692" s="33"/>
      <c r="G692" s="33"/>
    </row>
    <row r="693" spans="6:7" ht="12.75" customHeight="1" x14ac:dyDescent="0.2">
      <c r="F693" s="33"/>
      <c r="G693" s="33"/>
    </row>
    <row r="694" spans="6:7" ht="12.75" customHeight="1" x14ac:dyDescent="0.2">
      <c r="F694" s="33"/>
      <c r="G694" s="33"/>
    </row>
    <row r="695" spans="6:7" ht="12.75" customHeight="1" x14ac:dyDescent="0.2">
      <c r="F695" s="33"/>
      <c r="G695" s="33"/>
    </row>
    <row r="696" spans="6:7" ht="12.75" customHeight="1" x14ac:dyDescent="0.2">
      <c r="F696" s="33"/>
      <c r="G696" s="33"/>
    </row>
    <row r="697" spans="6:7" ht="12.75" customHeight="1" x14ac:dyDescent="0.2">
      <c r="F697" s="33"/>
      <c r="G697" s="33"/>
    </row>
    <row r="698" spans="6:7" ht="12.75" customHeight="1" x14ac:dyDescent="0.2">
      <c r="F698" s="33"/>
      <c r="G698" s="33"/>
    </row>
    <row r="699" spans="6:7" ht="12.75" customHeight="1" x14ac:dyDescent="0.2">
      <c r="F699" s="33"/>
      <c r="G699" s="33"/>
    </row>
    <row r="700" spans="6:7" ht="12.75" customHeight="1" x14ac:dyDescent="0.2">
      <c r="F700" s="33"/>
      <c r="G700" s="33"/>
    </row>
    <row r="701" spans="6:7" ht="12.75" customHeight="1" x14ac:dyDescent="0.2">
      <c r="F701" s="33"/>
      <c r="G701" s="33"/>
    </row>
    <row r="702" spans="6:7" ht="12.75" customHeight="1" x14ac:dyDescent="0.2">
      <c r="F702" s="33"/>
      <c r="G702" s="33"/>
    </row>
    <row r="703" spans="6:7" ht="12.75" customHeight="1" x14ac:dyDescent="0.2">
      <c r="F703" s="33"/>
      <c r="G703" s="33"/>
    </row>
    <row r="704" spans="6:7" ht="12.75" customHeight="1" x14ac:dyDescent="0.2">
      <c r="F704" s="33"/>
      <c r="G704" s="33"/>
    </row>
    <row r="705" spans="6:7" ht="12.75" customHeight="1" x14ac:dyDescent="0.2">
      <c r="F705" s="33"/>
      <c r="G705" s="33"/>
    </row>
    <row r="706" spans="6:7" ht="12.75" customHeight="1" x14ac:dyDescent="0.2">
      <c r="F706" s="33"/>
      <c r="G706" s="33"/>
    </row>
    <row r="707" spans="6:7" ht="12.75" customHeight="1" x14ac:dyDescent="0.2">
      <c r="F707" s="33"/>
      <c r="G707" s="33"/>
    </row>
    <row r="708" spans="6:7" ht="12.75" customHeight="1" x14ac:dyDescent="0.2">
      <c r="F708" s="33"/>
      <c r="G708" s="33"/>
    </row>
    <row r="709" spans="6:7" ht="12.75" customHeight="1" x14ac:dyDescent="0.2">
      <c r="F709" s="33"/>
      <c r="G709" s="33"/>
    </row>
    <row r="710" spans="6:7" ht="12.75" customHeight="1" x14ac:dyDescent="0.2">
      <c r="F710" s="33"/>
      <c r="G710" s="33"/>
    </row>
    <row r="711" spans="6:7" ht="12.75" customHeight="1" x14ac:dyDescent="0.2">
      <c r="F711" s="33"/>
      <c r="G711" s="33"/>
    </row>
    <row r="712" spans="6:7" ht="12.75" customHeight="1" x14ac:dyDescent="0.2">
      <c r="F712" s="33"/>
      <c r="G712" s="33"/>
    </row>
    <row r="713" spans="6:7" ht="12.75" customHeight="1" x14ac:dyDescent="0.2">
      <c r="F713" s="33"/>
      <c r="G713" s="33"/>
    </row>
    <row r="714" spans="6:7" ht="12.75" customHeight="1" x14ac:dyDescent="0.2">
      <c r="F714" s="33"/>
      <c r="G714" s="33"/>
    </row>
    <row r="715" spans="6:7" ht="12.75" customHeight="1" x14ac:dyDescent="0.2">
      <c r="F715" s="33"/>
      <c r="G715" s="33"/>
    </row>
    <row r="716" spans="6:7" ht="12.75" customHeight="1" x14ac:dyDescent="0.2">
      <c r="F716" s="33"/>
      <c r="G716" s="33"/>
    </row>
    <row r="717" spans="6:7" ht="12.75" customHeight="1" x14ac:dyDescent="0.2">
      <c r="F717" s="33"/>
      <c r="G717" s="33"/>
    </row>
    <row r="718" spans="6:7" ht="12.75" customHeight="1" x14ac:dyDescent="0.2">
      <c r="F718" s="33"/>
      <c r="G718" s="33"/>
    </row>
    <row r="719" spans="6:7" ht="12.75" customHeight="1" x14ac:dyDescent="0.2">
      <c r="F719" s="33"/>
      <c r="G719" s="33"/>
    </row>
    <row r="720" spans="6:7" ht="12.75" customHeight="1" x14ac:dyDescent="0.2">
      <c r="F720" s="33"/>
      <c r="G720" s="33"/>
    </row>
    <row r="721" spans="6:7" ht="12.75" customHeight="1" x14ac:dyDescent="0.2">
      <c r="F721" s="33"/>
      <c r="G721" s="33"/>
    </row>
    <row r="722" spans="6:7" ht="12.75" customHeight="1" x14ac:dyDescent="0.2">
      <c r="F722" s="33"/>
      <c r="G722" s="33"/>
    </row>
    <row r="723" spans="6:7" ht="12.75" customHeight="1" x14ac:dyDescent="0.2">
      <c r="F723" s="33"/>
      <c r="G723" s="33"/>
    </row>
    <row r="724" spans="6:7" ht="12.75" customHeight="1" x14ac:dyDescent="0.2">
      <c r="F724" s="33"/>
      <c r="G724" s="33"/>
    </row>
    <row r="725" spans="6:7" ht="12.75" customHeight="1" x14ac:dyDescent="0.2">
      <c r="F725" s="33"/>
      <c r="G725" s="33"/>
    </row>
    <row r="726" spans="6:7" ht="12.75" customHeight="1" x14ac:dyDescent="0.2">
      <c r="F726" s="33"/>
      <c r="G726" s="33"/>
    </row>
    <row r="727" spans="6:7" ht="12.75" customHeight="1" x14ac:dyDescent="0.2">
      <c r="F727" s="33"/>
      <c r="G727" s="33"/>
    </row>
    <row r="728" spans="6:7" ht="12.75" customHeight="1" x14ac:dyDescent="0.2">
      <c r="F728" s="33"/>
      <c r="G728" s="33"/>
    </row>
    <row r="729" spans="6:7" ht="12.75" customHeight="1" x14ac:dyDescent="0.2">
      <c r="F729" s="33"/>
      <c r="G729" s="33"/>
    </row>
    <row r="730" spans="6:7" ht="12.75" customHeight="1" x14ac:dyDescent="0.2">
      <c r="F730" s="33"/>
      <c r="G730" s="33"/>
    </row>
    <row r="731" spans="6:7" ht="12.75" customHeight="1" x14ac:dyDescent="0.2">
      <c r="F731" s="33"/>
      <c r="G731" s="33"/>
    </row>
    <row r="732" spans="6:7" ht="12.75" customHeight="1" x14ac:dyDescent="0.2">
      <c r="F732" s="33"/>
      <c r="G732" s="33"/>
    </row>
    <row r="733" spans="6:7" ht="12.75" customHeight="1" x14ac:dyDescent="0.2">
      <c r="F733" s="33"/>
      <c r="G733" s="33"/>
    </row>
    <row r="734" spans="6:7" ht="12.75" customHeight="1" x14ac:dyDescent="0.2">
      <c r="F734" s="33"/>
      <c r="G734" s="33"/>
    </row>
    <row r="735" spans="6:7" ht="12.75" customHeight="1" x14ac:dyDescent="0.2">
      <c r="F735" s="33"/>
      <c r="G735" s="33"/>
    </row>
    <row r="736" spans="6:7" ht="12.75" customHeight="1" x14ac:dyDescent="0.2">
      <c r="F736" s="33"/>
      <c r="G736" s="33"/>
    </row>
    <row r="737" spans="6:7" ht="12.75" customHeight="1" x14ac:dyDescent="0.2">
      <c r="F737" s="33"/>
      <c r="G737" s="33"/>
    </row>
    <row r="738" spans="6:7" ht="12.75" customHeight="1" x14ac:dyDescent="0.2">
      <c r="F738" s="33"/>
      <c r="G738" s="33"/>
    </row>
    <row r="739" spans="6:7" ht="12.75" customHeight="1" x14ac:dyDescent="0.2">
      <c r="F739" s="33"/>
      <c r="G739" s="33"/>
    </row>
    <row r="740" spans="6:7" ht="12.75" customHeight="1" x14ac:dyDescent="0.2">
      <c r="F740" s="33"/>
      <c r="G740" s="33"/>
    </row>
    <row r="741" spans="6:7" ht="12.75" customHeight="1" x14ac:dyDescent="0.2">
      <c r="F741" s="33"/>
      <c r="G741" s="33"/>
    </row>
    <row r="742" spans="6:7" ht="12.75" customHeight="1" x14ac:dyDescent="0.2">
      <c r="F742" s="33"/>
      <c r="G742" s="33"/>
    </row>
    <row r="743" spans="6:7" ht="12.75" customHeight="1" x14ac:dyDescent="0.2">
      <c r="F743" s="33"/>
      <c r="G743" s="33"/>
    </row>
    <row r="744" spans="6:7" ht="12.75" customHeight="1" x14ac:dyDescent="0.2">
      <c r="F744" s="33"/>
      <c r="G744" s="33"/>
    </row>
    <row r="745" spans="6:7" ht="12.75" customHeight="1" x14ac:dyDescent="0.2">
      <c r="F745" s="33"/>
      <c r="G745" s="33"/>
    </row>
    <row r="746" spans="6:7" ht="12.75" customHeight="1" x14ac:dyDescent="0.2">
      <c r="F746" s="33"/>
      <c r="G746" s="33"/>
    </row>
    <row r="747" spans="6:7" ht="12.75" customHeight="1" x14ac:dyDescent="0.2">
      <c r="F747" s="33"/>
      <c r="G747" s="33"/>
    </row>
    <row r="748" spans="6:7" ht="12.75" customHeight="1" x14ac:dyDescent="0.2">
      <c r="F748" s="33"/>
      <c r="G748" s="33"/>
    </row>
    <row r="749" spans="6:7" ht="12.75" customHeight="1" x14ac:dyDescent="0.2">
      <c r="F749" s="33"/>
      <c r="G749" s="33"/>
    </row>
    <row r="750" spans="6:7" ht="12.75" customHeight="1" x14ac:dyDescent="0.2">
      <c r="F750" s="33"/>
      <c r="G750" s="33"/>
    </row>
    <row r="751" spans="6:7" ht="12.75" customHeight="1" x14ac:dyDescent="0.2">
      <c r="F751" s="33"/>
      <c r="G751" s="33"/>
    </row>
    <row r="752" spans="6:7" ht="12.75" customHeight="1" x14ac:dyDescent="0.2">
      <c r="F752" s="33"/>
      <c r="G752" s="33"/>
    </row>
    <row r="753" spans="6:7" ht="12.75" customHeight="1" x14ac:dyDescent="0.2">
      <c r="F753" s="33"/>
      <c r="G753" s="33"/>
    </row>
    <row r="754" spans="6:7" ht="12.75" customHeight="1" x14ac:dyDescent="0.2">
      <c r="F754" s="33"/>
      <c r="G754" s="33"/>
    </row>
    <row r="755" spans="6:7" ht="12.75" customHeight="1" x14ac:dyDescent="0.2">
      <c r="F755" s="33"/>
      <c r="G755" s="33"/>
    </row>
    <row r="756" spans="6:7" ht="12.75" customHeight="1" x14ac:dyDescent="0.2">
      <c r="F756" s="33"/>
      <c r="G756" s="33"/>
    </row>
    <row r="757" spans="6:7" ht="12.75" customHeight="1" x14ac:dyDescent="0.2">
      <c r="F757" s="33"/>
      <c r="G757" s="33"/>
    </row>
    <row r="758" spans="6:7" ht="12.75" customHeight="1" x14ac:dyDescent="0.2">
      <c r="F758" s="33"/>
      <c r="G758" s="33"/>
    </row>
    <row r="759" spans="6:7" ht="12.75" customHeight="1" x14ac:dyDescent="0.2">
      <c r="F759" s="33"/>
      <c r="G759" s="33"/>
    </row>
    <row r="760" spans="6:7" ht="12.75" customHeight="1" x14ac:dyDescent="0.2">
      <c r="F760" s="33"/>
      <c r="G760" s="33"/>
    </row>
    <row r="761" spans="6:7" ht="12.75" customHeight="1" x14ac:dyDescent="0.2">
      <c r="F761" s="33"/>
      <c r="G761" s="33"/>
    </row>
    <row r="762" spans="6:7" ht="12.75" customHeight="1" x14ac:dyDescent="0.2">
      <c r="F762" s="33"/>
      <c r="G762" s="33"/>
    </row>
    <row r="763" spans="6:7" ht="12.75" customHeight="1" x14ac:dyDescent="0.2">
      <c r="F763" s="33"/>
      <c r="G763" s="33"/>
    </row>
    <row r="764" spans="6:7" ht="12.75" customHeight="1" x14ac:dyDescent="0.2">
      <c r="F764" s="33"/>
      <c r="G764" s="33"/>
    </row>
    <row r="765" spans="6:7" ht="12.75" customHeight="1" x14ac:dyDescent="0.2">
      <c r="F765" s="33"/>
      <c r="G765" s="33"/>
    </row>
    <row r="766" spans="6:7" ht="12.75" customHeight="1" x14ac:dyDescent="0.2">
      <c r="F766" s="33"/>
      <c r="G766" s="33"/>
    </row>
    <row r="767" spans="6:7" ht="12.75" customHeight="1" x14ac:dyDescent="0.2">
      <c r="F767" s="33"/>
      <c r="G767" s="33"/>
    </row>
    <row r="768" spans="6:7" ht="12.75" customHeight="1" x14ac:dyDescent="0.2">
      <c r="F768" s="33"/>
      <c r="G768" s="33"/>
    </row>
    <row r="769" spans="6:7" ht="12.75" customHeight="1" x14ac:dyDescent="0.2">
      <c r="F769" s="33"/>
      <c r="G769" s="33"/>
    </row>
    <row r="770" spans="6:7" ht="12.75" customHeight="1" x14ac:dyDescent="0.2">
      <c r="F770" s="33"/>
      <c r="G770" s="33"/>
    </row>
    <row r="771" spans="6:7" ht="12.75" customHeight="1" x14ac:dyDescent="0.2">
      <c r="F771" s="33"/>
      <c r="G771" s="33"/>
    </row>
    <row r="772" spans="6:7" ht="12.75" customHeight="1" x14ac:dyDescent="0.2">
      <c r="F772" s="33"/>
      <c r="G772" s="33"/>
    </row>
    <row r="773" spans="6:7" ht="12.75" customHeight="1" x14ac:dyDescent="0.2">
      <c r="F773" s="33"/>
      <c r="G773" s="33"/>
    </row>
    <row r="774" spans="6:7" ht="12.75" customHeight="1" x14ac:dyDescent="0.2">
      <c r="F774" s="33"/>
      <c r="G774" s="33"/>
    </row>
    <row r="775" spans="6:7" ht="12.75" customHeight="1" x14ac:dyDescent="0.2">
      <c r="F775" s="33"/>
      <c r="G775" s="33"/>
    </row>
    <row r="776" spans="6:7" ht="12.75" customHeight="1" x14ac:dyDescent="0.2">
      <c r="F776" s="33"/>
      <c r="G776" s="33"/>
    </row>
    <row r="777" spans="6:7" ht="12.75" customHeight="1" x14ac:dyDescent="0.2">
      <c r="F777" s="33"/>
      <c r="G777" s="33"/>
    </row>
    <row r="778" spans="6:7" ht="12.75" customHeight="1" x14ac:dyDescent="0.2">
      <c r="F778" s="33"/>
      <c r="G778" s="33"/>
    </row>
    <row r="779" spans="6:7" ht="12.75" customHeight="1" x14ac:dyDescent="0.2">
      <c r="F779" s="33"/>
      <c r="G779" s="33"/>
    </row>
    <row r="780" spans="6:7" ht="12.75" customHeight="1" x14ac:dyDescent="0.2">
      <c r="F780" s="33"/>
      <c r="G780" s="33"/>
    </row>
    <row r="781" spans="6:7" ht="12.75" customHeight="1" x14ac:dyDescent="0.2">
      <c r="F781" s="33"/>
      <c r="G781" s="33"/>
    </row>
    <row r="782" spans="6:7" ht="12.75" customHeight="1" x14ac:dyDescent="0.2">
      <c r="F782" s="33"/>
      <c r="G782" s="33"/>
    </row>
    <row r="783" spans="6:7" ht="12.75" customHeight="1" x14ac:dyDescent="0.2">
      <c r="F783" s="33"/>
      <c r="G783" s="33"/>
    </row>
    <row r="784" spans="6:7" ht="12.75" customHeight="1" x14ac:dyDescent="0.2">
      <c r="F784" s="33"/>
      <c r="G784" s="33"/>
    </row>
    <row r="785" spans="6:7" ht="12.75" customHeight="1" x14ac:dyDescent="0.2">
      <c r="F785" s="33"/>
      <c r="G785" s="33"/>
    </row>
    <row r="786" spans="6:7" ht="12.75" customHeight="1" x14ac:dyDescent="0.2">
      <c r="F786" s="33"/>
      <c r="G786" s="33"/>
    </row>
    <row r="787" spans="6:7" ht="12.75" customHeight="1" x14ac:dyDescent="0.2">
      <c r="F787" s="33"/>
      <c r="G787" s="33"/>
    </row>
    <row r="788" spans="6:7" ht="12.75" customHeight="1" x14ac:dyDescent="0.2">
      <c r="F788" s="33"/>
      <c r="G788" s="33"/>
    </row>
    <row r="789" spans="6:7" ht="12.75" customHeight="1" x14ac:dyDescent="0.2">
      <c r="F789" s="33"/>
      <c r="G789" s="33"/>
    </row>
    <row r="790" spans="6:7" ht="12.75" customHeight="1" x14ac:dyDescent="0.2">
      <c r="F790" s="33"/>
      <c r="G790" s="33"/>
    </row>
    <row r="791" spans="6:7" ht="12.75" customHeight="1" x14ac:dyDescent="0.2">
      <c r="F791" s="33"/>
      <c r="G791" s="33"/>
    </row>
    <row r="792" spans="6:7" ht="12.75" customHeight="1" x14ac:dyDescent="0.2">
      <c r="F792" s="33"/>
      <c r="G792" s="33"/>
    </row>
    <row r="793" spans="6:7" ht="12.75" customHeight="1" x14ac:dyDescent="0.2">
      <c r="F793" s="33"/>
      <c r="G793" s="33"/>
    </row>
    <row r="794" spans="6:7" ht="12.75" customHeight="1" x14ac:dyDescent="0.2">
      <c r="F794" s="33"/>
      <c r="G794" s="33"/>
    </row>
    <row r="795" spans="6:7" ht="12.75" customHeight="1" x14ac:dyDescent="0.2">
      <c r="F795" s="33"/>
      <c r="G795" s="33"/>
    </row>
    <row r="796" spans="6:7" ht="12.75" customHeight="1" x14ac:dyDescent="0.2">
      <c r="F796" s="33"/>
      <c r="G796" s="33"/>
    </row>
    <row r="797" spans="6:7" ht="12.75" customHeight="1" x14ac:dyDescent="0.2">
      <c r="F797" s="33"/>
      <c r="G797" s="33"/>
    </row>
    <row r="798" spans="6:7" ht="12.75" customHeight="1" x14ac:dyDescent="0.2">
      <c r="F798" s="33"/>
      <c r="G798" s="33"/>
    </row>
    <row r="799" spans="6:7" ht="12.75" customHeight="1" x14ac:dyDescent="0.2">
      <c r="F799" s="33"/>
      <c r="G799" s="33"/>
    </row>
    <row r="800" spans="6:7" ht="12.75" customHeight="1" x14ac:dyDescent="0.2">
      <c r="F800" s="33"/>
      <c r="G800" s="33"/>
    </row>
    <row r="801" spans="6:7" ht="12.75" customHeight="1" x14ac:dyDescent="0.2">
      <c r="F801" s="33"/>
      <c r="G801" s="33"/>
    </row>
    <row r="802" spans="6:7" ht="12.75" customHeight="1" x14ac:dyDescent="0.2">
      <c r="F802" s="33"/>
      <c r="G802" s="33"/>
    </row>
    <row r="803" spans="6:7" ht="12.75" customHeight="1" x14ac:dyDescent="0.2">
      <c r="F803" s="33"/>
      <c r="G803" s="33"/>
    </row>
    <row r="804" spans="6:7" ht="12.75" customHeight="1" x14ac:dyDescent="0.2">
      <c r="F804" s="33"/>
      <c r="G804" s="33"/>
    </row>
    <row r="805" spans="6:7" ht="12.75" customHeight="1" x14ac:dyDescent="0.2">
      <c r="F805" s="33"/>
      <c r="G805" s="33"/>
    </row>
    <row r="806" spans="6:7" ht="12.75" customHeight="1" x14ac:dyDescent="0.2">
      <c r="F806" s="33"/>
      <c r="G806" s="33"/>
    </row>
    <row r="807" spans="6:7" ht="12.75" customHeight="1" x14ac:dyDescent="0.2">
      <c r="F807" s="33"/>
      <c r="G807" s="33"/>
    </row>
    <row r="808" spans="6:7" ht="12.75" customHeight="1" x14ac:dyDescent="0.2">
      <c r="F808" s="33"/>
      <c r="G808" s="33"/>
    </row>
    <row r="809" spans="6:7" ht="12.75" customHeight="1" x14ac:dyDescent="0.2">
      <c r="F809" s="33"/>
      <c r="G809" s="33"/>
    </row>
    <row r="810" spans="6:7" ht="12.75" customHeight="1" x14ac:dyDescent="0.2">
      <c r="F810" s="33"/>
      <c r="G810" s="33"/>
    </row>
    <row r="811" spans="6:7" ht="12.75" customHeight="1" x14ac:dyDescent="0.2">
      <c r="F811" s="33"/>
      <c r="G811" s="33"/>
    </row>
    <row r="812" spans="6:7" ht="12.75" customHeight="1" x14ac:dyDescent="0.2">
      <c r="F812" s="33"/>
      <c r="G812" s="33"/>
    </row>
    <row r="813" spans="6:7" ht="12.75" customHeight="1" x14ac:dyDescent="0.2">
      <c r="F813" s="33"/>
      <c r="G813" s="33"/>
    </row>
    <row r="814" spans="6:7" ht="12.75" customHeight="1" x14ac:dyDescent="0.2">
      <c r="F814" s="33"/>
      <c r="G814" s="33"/>
    </row>
    <row r="815" spans="6:7" ht="12.75" customHeight="1" x14ac:dyDescent="0.2">
      <c r="F815" s="33"/>
      <c r="G815" s="33"/>
    </row>
    <row r="816" spans="6:7" ht="12.75" customHeight="1" x14ac:dyDescent="0.2">
      <c r="F816" s="33"/>
      <c r="G816" s="33"/>
    </row>
    <row r="817" spans="6:7" ht="12.75" customHeight="1" x14ac:dyDescent="0.2">
      <c r="F817" s="33"/>
      <c r="G817" s="33"/>
    </row>
    <row r="818" spans="6:7" ht="12.75" customHeight="1" x14ac:dyDescent="0.2">
      <c r="F818" s="33"/>
      <c r="G818" s="33"/>
    </row>
    <row r="819" spans="6:7" ht="12.75" customHeight="1" x14ac:dyDescent="0.2">
      <c r="F819" s="33"/>
      <c r="G819" s="33"/>
    </row>
    <row r="820" spans="6:7" ht="12.75" customHeight="1" x14ac:dyDescent="0.2">
      <c r="F820" s="33"/>
      <c r="G820" s="33"/>
    </row>
    <row r="821" spans="6:7" ht="12.75" customHeight="1" x14ac:dyDescent="0.2">
      <c r="F821" s="33"/>
      <c r="G821" s="33"/>
    </row>
    <row r="822" spans="6:7" ht="12.75" customHeight="1" x14ac:dyDescent="0.2">
      <c r="F822" s="33"/>
      <c r="G822" s="33"/>
    </row>
    <row r="823" spans="6:7" ht="12.75" customHeight="1" x14ac:dyDescent="0.2">
      <c r="F823" s="33"/>
      <c r="G823" s="33"/>
    </row>
    <row r="824" spans="6:7" ht="12.75" customHeight="1" x14ac:dyDescent="0.2">
      <c r="F824" s="33"/>
      <c r="G824" s="33"/>
    </row>
    <row r="825" spans="6:7" ht="12.75" customHeight="1" x14ac:dyDescent="0.2">
      <c r="F825" s="33"/>
      <c r="G825" s="33"/>
    </row>
    <row r="826" spans="6:7" ht="12.75" customHeight="1" x14ac:dyDescent="0.2">
      <c r="F826" s="33"/>
      <c r="G826" s="33"/>
    </row>
    <row r="827" spans="6:7" ht="12.75" customHeight="1" x14ac:dyDescent="0.2">
      <c r="F827" s="33"/>
      <c r="G827" s="33"/>
    </row>
    <row r="828" spans="6:7" ht="12.75" customHeight="1" x14ac:dyDescent="0.2">
      <c r="F828" s="33"/>
      <c r="G828" s="33"/>
    </row>
    <row r="829" spans="6:7" ht="12.75" customHeight="1" x14ac:dyDescent="0.2">
      <c r="F829" s="33"/>
      <c r="G829" s="33"/>
    </row>
    <row r="830" spans="6:7" ht="12.75" customHeight="1" x14ac:dyDescent="0.2">
      <c r="F830" s="33"/>
      <c r="G830" s="33"/>
    </row>
    <row r="831" spans="6:7" ht="12.75" customHeight="1" x14ac:dyDescent="0.2">
      <c r="F831" s="33"/>
      <c r="G831" s="33"/>
    </row>
    <row r="832" spans="6:7" ht="12.75" customHeight="1" x14ac:dyDescent="0.2">
      <c r="F832" s="33"/>
      <c r="G832" s="33"/>
    </row>
    <row r="833" spans="6:7" ht="12.75" customHeight="1" x14ac:dyDescent="0.2">
      <c r="F833" s="33"/>
      <c r="G833" s="33"/>
    </row>
    <row r="834" spans="6:7" ht="12.75" customHeight="1" x14ac:dyDescent="0.2">
      <c r="F834" s="33"/>
      <c r="G834" s="33"/>
    </row>
    <row r="835" spans="6:7" ht="12.75" customHeight="1" x14ac:dyDescent="0.2">
      <c r="F835" s="33"/>
      <c r="G835" s="33"/>
    </row>
    <row r="836" spans="6:7" ht="12.75" customHeight="1" x14ac:dyDescent="0.2">
      <c r="F836" s="33"/>
      <c r="G836" s="33"/>
    </row>
    <row r="837" spans="6:7" ht="12.75" customHeight="1" x14ac:dyDescent="0.2">
      <c r="F837" s="33"/>
      <c r="G837" s="33"/>
    </row>
    <row r="838" spans="6:7" ht="12.75" customHeight="1" x14ac:dyDescent="0.2">
      <c r="F838" s="33"/>
      <c r="G838" s="33"/>
    </row>
    <row r="839" spans="6:7" ht="12.75" customHeight="1" x14ac:dyDescent="0.2">
      <c r="F839" s="33"/>
      <c r="G839" s="33"/>
    </row>
    <row r="840" spans="6:7" ht="12.75" customHeight="1" x14ac:dyDescent="0.2">
      <c r="F840" s="33"/>
      <c r="G840" s="33"/>
    </row>
    <row r="841" spans="6:7" ht="12.75" customHeight="1" x14ac:dyDescent="0.2">
      <c r="F841" s="33"/>
      <c r="G841" s="33"/>
    </row>
    <row r="842" spans="6:7" ht="12.75" customHeight="1" x14ac:dyDescent="0.2">
      <c r="F842" s="33"/>
      <c r="G842" s="33"/>
    </row>
    <row r="843" spans="6:7" ht="12.75" customHeight="1" x14ac:dyDescent="0.2">
      <c r="F843" s="33"/>
      <c r="G843" s="33"/>
    </row>
    <row r="844" spans="6:7" ht="12.75" customHeight="1" x14ac:dyDescent="0.2">
      <c r="F844" s="33"/>
      <c r="G844" s="33"/>
    </row>
    <row r="845" spans="6:7" ht="12.75" customHeight="1" x14ac:dyDescent="0.2">
      <c r="F845" s="33"/>
      <c r="G845" s="33"/>
    </row>
    <row r="846" spans="6:7" ht="12.75" customHeight="1" x14ac:dyDescent="0.2">
      <c r="F846" s="33"/>
      <c r="G846" s="33"/>
    </row>
    <row r="847" spans="6:7" ht="12.75" customHeight="1" x14ac:dyDescent="0.2">
      <c r="F847" s="33"/>
      <c r="G847" s="33"/>
    </row>
    <row r="848" spans="6:7" ht="12.75" customHeight="1" x14ac:dyDescent="0.2">
      <c r="F848" s="33"/>
      <c r="G848" s="33"/>
    </row>
    <row r="849" spans="6:7" ht="12.75" customHeight="1" x14ac:dyDescent="0.2">
      <c r="F849" s="33"/>
      <c r="G849" s="33"/>
    </row>
    <row r="850" spans="6:7" ht="12.75" customHeight="1" x14ac:dyDescent="0.2">
      <c r="F850" s="33"/>
      <c r="G850" s="33"/>
    </row>
    <row r="851" spans="6:7" ht="12.75" customHeight="1" x14ac:dyDescent="0.2">
      <c r="F851" s="33"/>
      <c r="G851" s="33"/>
    </row>
    <row r="852" spans="6:7" ht="12.75" customHeight="1" x14ac:dyDescent="0.2">
      <c r="F852" s="33"/>
      <c r="G852" s="33"/>
    </row>
    <row r="853" spans="6:7" ht="12.75" customHeight="1" x14ac:dyDescent="0.2">
      <c r="F853" s="33"/>
      <c r="G853" s="33"/>
    </row>
    <row r="854" spans="6:7" ht="12.75" customHeight="1" x14ac:dyDescent="0.2">
      <c r="F854" s="33"/>
      <c r="G854" s="33"/>
    </row>
    <row r="855" spans="6:7" ht="12.75" customHeight="1" x14ac:dyDescent="0.2">
      <c r="F855" s="33"/>
      <c r="G855" s="33"/>
    </row>
    <row r="856" spans="6:7" ht="12.75" customHeight="1" x14ac:dyDescent="0.2">
      <c r="F856" s="33"/>
      <c r="G856" s="33"/>
    </row>
    <row r="857" spans="6:7" ht="12.75" customHeight="1" x14ac:dyDescent="0.2">
      <c r="F857" s="33"/>
      <c r="G857" s="33"/>
    </row>
    <row r="858" spans="6:7" ht="12.75" customHeight="1" x14ac:dyDescent="0.2">
      <c r="F858" s="33"/>
      <c r="G858" s="33"/>
    </row>
    <row r="859" spans="6:7" ht="12.75" customHeight="1" x14ac:dyDescent="0.2">
      <c r="F859" s="33"/>
      <c r="G859" s="33"/>
    </row>
    <row r="860" spans="6:7" ht="12.75" customHeight="1" x14ac:dyDescent="0.2">
      <c r="F860" s="33"/>
      <c r="G860" s="33"/>
    </row>
    <row r="861" spans="6:7" ht="12.75" customHeight="1" x14ac:dyDescent="0.2">
      <c r="F861" s="33"/>
      <c r="G861" s="33"/>
    </row>
    <row r="862" spans="6:7" ht="12.75" customHeight="1" x14ac:dyDescent="0.2">
      <c r="F862" s="33"/>
      <c r="G862" s="33"/>
    </row>
    <row r="863" spans="6:7" ht="12.75" customHeight="1" x14ac:dyDescent="0.2">
      <c r="F863" s="33"/>
      <c r="G863" s="33"/>
    </row>
    <row r="864" spans="6:7" ht="12.75" customHeight="1" x14ac:dyDescent="0.2">
      <c r="F864" s="33"/>
      <c r="G864" s="33"/>
    </row>
    <row r="865" spans="6:7" ht="12.75" customHeight="1" x14ac:dyDescent="0.2">
      <c r="F865" s="33"/>
      <c r="G865" s="33"/>
    </row>
    <row r="866" spans="6:7" ht="12.75" customHeight="1" x14ac:dyDescent="0.2">
      <c r="F866" s="33"/>
      <c r="G866" s="33"/>
    </row>
    <row r="867" spans="6:7" ht="12.75" customHeight="1" x14ac:dyDescent="0.2">
      <c r="F867" s="33"/>
      <c r="G867" s="33"/>
    </row>
    <row r="868" spans="6:7" ht="12.75" customHeight="1" x14ac:dyDescent="0.2">
      <c r="F868" s="33"/>
      <c r="G868" s="33"/>
    </row>
    <row r="869" spans="6:7" ht="12.75" customHeight="1" x14ac:dyDescent="0.2">
      <c r="F869" s="33"/>
      <c r="G869" s="33"/>
    </row>
    <row r="870" spans="6:7" ht="12.75" customHeight="1" x14ac:dyDescent="0.2">
      <c r="F870" s="33"/>
      <c r="G870" s="33"/>
    </row>
    <row r="871" spans="6:7" ht="12.75" customHeight="1" x14ac:dyDescent="0.2">
      <c r="F871" s="33"/>
      <c r="G871" s="33"/>
    </row>
    <row r="872" spans="6:7" ht="12.75" customHeight="1" x14ac:dyDescent="0.2">
      <c r="F872" s="33"/>
      <c r="G872" s="33"/>
    </row>
    <row r="873" spans="6:7" ht="12.75" customHeight="1" x14ac:dyDescent="0.2">
      <c r="F873" s="33"/>
      <c r="G873" s="33"/>
    </row>
    <row r="874" spans="6:7" ht="12.75" customHeight="1" x14ac:dyDescent="0.2">
      <c r="F874" s="33"/>
      <c r="G874" s="33"/>
    </row>
    <row r="875" spans="6:7" ht="12.75" customHeight="1" x14ac:dyDescent="0.2">
      <c r="F875" s="33"/>
      <c r="G875" s="33"/>
    </row>
    <row r="876" spans="6:7" ht="12.75" customHeight="1" x14ac:dyDescent="0.2">
      <c r="F876" s="33"/>
      <c r="G876" s="33"/>
    </row>
    <row r="877" spans="6:7" ht="12.75" customHeight="1" x14ac:dyDescent="0.2">
      <c r="F877" s="33"/>
      <c r="G877" s="33"/>
    </row>
    <row r="878" spans="6:7" ht="12.75" customHeight="1" x14ac:dyDescent="0.2">
      <c r="F878" s="33"/>
      <c r="G878" s="33"/>
    </row>
    <row r="879" spans="6:7" ht="12.75" customHeight="1" x14ac:dyDescent="0.2">
      <c r="F879" s="33"/>
      <c r="G879" s="33"/>
    </row>
    <row r="880" spans="6:7" ht="12.75" customHeight="1" x14ac:dyDescent="0.2">
      <c r="F880" s="33"/>
      <c r="G880" s="33"/>
    </row>
    <row r="881" spans="6:7" ht="12.75" customHeight="1" x14ac:dyDescent="0.2">
      <c r="F881" s="33"/>
      <c r="G881" s="33"/>
    </row>
    <row r="882" spans="6:7" ht="12.75" customHeight="1" x14ac:dyDescent="0.2">
      <c r="F882" s="33"/>
      <c r="G882" s="33"/>
    </row>
    <row r="883" spans="6:7" ht="12.75" customHeight="1" x14ac:dyDescent="0.2">
      <c r="F883" s="33"/>
      <c r="G883" s="33"/>
    </row>
    <row r="884" spans="6:7" ht="12.75" customHeight="1" x14ac:dyDescent="0.2">
      <c r="F884" s="33"/>
      <c r="G884" s="33"/>
    </row>
    <row r="885" spans="6:7" ht="12.75" customHeight="1" x14ac:dyDescent="0.2">
      <c r="F885" s="33"/>
      <c r="G885" s="33"/>
    </row>
    <row r="886" spans="6:7" ht="12.75" customHeight="1" x14ac:dyDescent="0.2">
      <c r="F886" s="33"/>
      <c r="G886" s="33"/>
    </row>
    <row r="887" spans="6:7" ht="12.75" customHeight="1" x14ac:dyDescent="0.2">
      <c r="F887" s="33"/>
      <c r="G887" s="33"/>
    </row>
    <row r="888" spans="6:7" ht="12.75" customHeight="1" x14ac:dyDescent="0.2">
      <c r="F888" s="33"/>
      <c r="G888" s="33"/>
    </row>
    <row r="889" spans="6:7" ht="12.75" customHeight="1" x14ac:dyDescent="0.2">
      <c r="F889" s="33"/>
      <c r="G889" s="33"/>
    </row>
    <row r="890" spans="6:7" ht="12.75" customHeight="1" x14ac:dyDescent="0.2">
      <c r="F890" s="33"/>
      <c r="G890" s="33"/>
    </row>
    <row r="891" spans="6:7" ht="12.75" customHeight="1" x14ac:dyDescent="0.2">
      <c r="F891" s="33"/>
      <c r="G891" s="33"/>
    </row>
    <row r="892" spans="6:7" ht="12.75" customHeight="1" x14ac:dyDescent="0.2">
      <c r="F892" s="33"/>
      <c r="G892" s="33"/>
    </row>
    <row r="893" spans="6:7" ht="12.75" customHeight="1" x14ac:dyDescent="0.2">
      <c r="F893" s="33"/>
      <c r="G893" s="33"/>
    </row>
    <row r="894" spans="6:7" ht="12.75" customHeight="1" x14ac:dyDescent="0.2">
      <c r="F894" s="33"/>
      <c r="G894" s="33"/>
    </row>
    <row r="895" spans="6:7" ht="12.75" customHeight="1" x14ac:dyDescent="0.2">
      <c r="F895" s="33"/>
      <c r="G895" s="33"/>
    </row>
    <row r="896" spans="6:7" ht="12.75" customHeight="1" x14ac:dyDescent="0.2">
      <c r="F896" s="33"/>
      <c r="G896" s="33"/>
    </row>
    <row r="897" spans="6:7" ht="12.75" customHeight="1" x14ac:dyDescent="0.2">
      <c r="F897" s="33"/>
      <c r="G897" s="33"/>
    </row>
    <row r="898" spans="6:7" ht="12.75" customHeight="1" x14ac:dyDescent="0.2">
      <c r="F898" s="33"/>
      <c r="G898" s="33"/>
    </row>
    <row r="899" spans="6:7" ht="12.75" customHeight="1" x14ac:dyDescent="0.2">
      <c r="F899" s="33"/>
      <c r="G899" s="33"/>
    </row>
    <row r="900" spans="6:7" ht="12.75" customHeight="1" x14ac:dyDescent="0.2">
      <c r="F900" s="33"/>
      <c r="G900" s="33"/>
    </row>
    <row r="901" spans="6:7" ht="12.75" customHeight="1" x14ac:dyDescent="0.2">
      <c r="F901" s="33"/>
      <c r="G901" s="33"/>
    </row>
    <row r="902" spans="6:7" ht="12.75" customHeight="1" x14ac:dyDescent="0.2">
      <c r="F902" s="33"/>
      <c r="G902" s="33"/>
    </row>
    <row r="903" spans="6:7" ht="12.75" customHeight="1" x14ac:dyDescent="0.2">
      <c r="F903" s="33"/>
      <c r="G903" s="33"/>
    </row>
    <row r="904" spans="6:7" ht="12.75" customHeight="1" x14ac:dyDescent="0.2">
      <c r="F904" s="33"/>
      <c r="G904" s="33"/>
    </row>
    <row r="905" spans="6:7" ht="12.75" customHeight="1" x14ac:dyDescent="0.2">
      <c r="F905" s="33"/>
      <c r="G905" s="33"/>
    </row>
    <row r="906" spans="6:7" ht="12.75" customHeight="1" x14ac:dyDescent="0.2">
      <c r="F906" s="33"/>
      <c r="G906" s="33"/>
    </row>
    <row r="907" spans="6:7" ht="12.75" customHeight="1" x14ac:dyDescent="0.2">
      <c r="F907" s="33"/>
      <c r="G907" s="33"/>
    </row>
    <row r="908" spans="6:7" ht="12.75" customHeight="1" x14ac:dyDescent="0.2">
      <c r="F908" s="33"/>
      <c r="G908" s="33"/>
    </row>
    <row r="909" spans="6:7" ht="12.75" customHeight="1" x14ac:dyDescent="0.2">
      <c r="F909" s="33"/>
      <c r="G909" s="33"/>
    </row>
    <row r="910" spans="6:7" ht="12.75" customHeight="1" x14ac:dyDescent="0.2">
      <c r="F910" s="33"/>
      <c r="G910" s="33"/>
    </row>
    <row r="911" spans="6:7" ht="12.75" customHeight="1" x14ac:dyDescent="0.2">
      <c r="F911" s="33"/>
      <c r="G911" s="33"/>
    </row>
    <row r="912" spans="6:7" ht="12.75" customHeight="1" x14ac:dyDescent="0.2">
      <c r="F912" s="33"/>
      <c r="G912" s="33"/>
    </row>
    <row r="913" spans="6:7" ht="12.75" customHeight="1" x14ac:dyDescent="0.2">
      <c r="F913" s="33"/>
      <c r="G913" s="33"/>
    </row>
    <row r="914" spans="6:7" ht="12.75" customHeight="1" x14ac:dyDescent="0.2">
      <c r="F914" s="33"/>
      <c r="G914" s="33"/>
    </row>
    <row r="915" spans="6:7" ht="12.75" customHeight="1" x14ac:dyDescent="0.2">
      <c r="F915" s="33"/>
      <c r="G915" s="33"/>
    </row>
    <row r="916" spans="6:7" ht="12.75" customHeight="1" x14ac:dyDescent="0.2">
      <c r="F916" s="33"/>
      <c r="G916" s="33"/>
    </row>
    <row r="917" spans="6:7" ht="12.75" customHeight="1" x14ac:dyDescent="0.2">
      <c r="F917" s="33"/>
      <c r="G917" s="33"/>
    </row>
    <row r="918" spans="6:7" ht="12.75" customHeight="1" x14ac:dyDescent="0.2">
      <c r="F918" s="33"/>
      <c r="G918" s="33"/>
    </row>
    <row r="919" spans="6:7" ht="12.75" customHeight="1" x14ac:dyDescent="0.2">
      <c r="F919" s="33"/>
      <c r="G919" s="33"/>
    </row>
    <row r="920" spans="6:7" ht="12.75" customHeight="1" x14ac:dyDescent="0.2">
      <c r="F920" s="33"/>
      <c r="G920" s="33"/>
    </row>
    <row r="921" spans="6:7" ht="12.75" customHeight="1" x14ac:dyDescent="0.2">
      <c r="F921" s="33"/>
      <c r="G921" s="33"/>
    </row>
    <row r="922" spans="6:7" ht="12.75" customHeight="1" x14ac:dyDescent="0.2">
      <c r="F922" s="33"/>
      <c r="G922" s="33"/>
    </row>
    <row r="923" spans="6:7" ht="12.75" customHeight="1" x14ac:dyDescent="0.2">
      <c r="F923" s="33"/>
      <c r="G923" s="33"/>
    </row>
    <row r="924" spans="6:7" ht="12.75" customHeight="1" x14ac:dyDescent="0.2">
      <c r="F924" s="33"/>
      <c r="G924" s="33"/>
    </row>
    <row r="925" spans="6:7" ht="12.75" customHeight="1" x14ac:dyDescent="0.2">
      <c r="F925" s="33"/>
      <c r="G925" s="33"/>
    </row>
    <row r="926" spans="6:7" ht="12.75" customHeight="1" x14ac:dyDescent="0.2">
      <c r="F926" s="33"/>
      <c r="G926" s="33"/>
    </row>
    <row r="927" spans="6:7" ht="12.75" customHeight="1" x14ac:dyDescent="0.2">
      <c r="F927" s="33"/>
      <c r="G927" s="33"/>
    </row>
    <row r="928" spans="6:7" ht="12.75" customHeight="1" x14ac:dyDescent="0.2">
      <c r="F928" s="33"/>
      <c r="G928" s="33"/>
    </row>
    <row r="929" spans="6:7" ht="12.75" customHeight="1" x14ac:dyDescent="0.2">
      <c r="F929" s="33"/>
      <c r="G929" s="33"/>
    </row>
    <row r="930" spans="6:7" ht="12.75" customHeight="1" x14ac:dyDescent="0.2">
      <c r="F930" s="33"/>
      <c r="G930" s="33"/>
    </row>
    <row r="931" spans="6:7" ht="12.75" customHeight="1" x14ac:dyDescent="0.2">
      <c r="F931" s="33"/>
      <c r="G931" s="33"/>
    </row>
    <row r="932" spans="6:7" ht="12.75" customHeight="1" x14ac:dyDescent="0.2">
      <c r="F932" s="33"/>
      <c r="G932" s="33"/>
    </row>
    <row r="933" spans="6:7" ht="12.75" customHeight="1" x14ac:dyDescent="0.2">
      <c r="F933" s="33"/>
      <c r="G933" s="33"/>
    </row>
    <row r="934" spans="6:7" ht="12.75" customHeight="1" x14ac:dyDescent="0.2">
      <c r="F934" s="33"/>
      <c r="G934" s="33"/>
    </row>
    <row r="935" spans="6:7" ht="12.75" customHeight="1" x14ac:dyDescent="0.2">
      <c r="F935" s="33"/>
      <c r="G935" s="33"/>
    </row>
    <row r="936" spans="6:7" ht="12.75" customHeight="1" x14ac:dyDescent="0.2">
      <c r="F936" s="33"/>
      <c r="G936" s="33"/>
    </row>
    <row r="937" spans="6:7" ht="12.75" customHeight="1" x14ac:dyDescent="0.2">
      <c r="F937" s="33"/>
      <c r="G937" s="33"/>
    </row>
    <row r="938" spans="6:7" ht="12.75" customHeight="1" x14ac:dyDescent="0.2">
      <c r="F938" s="33"/>
      <c r="G938" s="33"/>
    </row>
    <row r="939" spans="6:7" ht="12.75" customHeight="1" x14ac:dyDescent="0.2">
      <c r="F939" s="33"/>
      <c r="G939" s="33"/>
    </row>
    <row r="940" spans="6:7" ht="12.75" customHeight="1" x14ac:dyDescent="0.2">
      <c r="F940" s="33"/>
      <c r="G940" s="33"/>
    </row>
    <row r="941" spans="6:7" ht="12.75" customHeight="1" x14ac:dyDescent="0.2">
      <c r="F941" s="33"/>
      <c r="G941" s="33"/>
    </row>
    <row r="942" spans="6:7" ht="12.75" customHeight="1" x14ac:dyDescent="0.2">
      <c r="F942" s="33"/>
      <c r="G942" s="33"/>
    </row>
    <row r="943" spans="6:7" ht="12.75" customHeight="1" x14ac:dyDescent="0.2">
      <c r="F943" s="33"/>
      <c r="G943" s="33"/>
    </row>
    <row r="944" spans="6:7" ht="12.75" customHeight="1" x14ac:dyDescent="0.2">
      <c r="F944" s="33"/>
      <c r="G944" s="33"/>
    </row>
    <row r="945" spans="6:7" ht="12.75" customHeight="1" x14ac:dyDescent="0.2">
      <c r="F945" s="33"/>
      <c r="G945" s="33"/>
    </row>
    <row r="946" spans="6:7" ht="12.75" customHeight="1" x14ac:dyDescent="0.2">
      <c r="F946" s="33"/>
      <c r="G946" s="33"/>
    </row>
    <row r="947" spans="6:7" ht="12.75" customHeight="1" x14ac:dyDescent="0.2">
      <c r="F947" s="33"/>
      <c r="G947" s="33"/>
    </row>
    <row r="948" spans="6:7" ht="12.75" customHeight="1" x14ac:dyDescent="0.2">
      <c r="F948" s="33"/>
      <c r="G948" s="33"/>
    </row>
    <row r="949" spans="6:7" ht="12.75" customHeight="1" x14ac:dyDescent="0.2">
      <c r="F949" s="33"/>
      <c r="G949" s="33"/>
    </row>
    <row r="950" spans="6:7" ht="12.75" customHeight="1" x14ac:dyDescent="0.2">
      <c r="F950" s="33"/>
      <c r="G950" s="33"/>
    </row>
    <row r="951" spans="6:7" ht="12.75" customHeight="1" x14ac:dyDescent="0.2">
      <c r="F951" s="33"/>
      <c r="G951" s="33"/>
    </row>
    <row r="952" spans="6:7" ht="12.75" customHeight="1" x14ac:dyDescent="0.2">
      <c r="F952" s="33"/>
      <c r="G952" s="33"/>
    </row>
    <row r="953" spans="6:7" ht="12.75" customHeight="1" x14ac:dyDescent="0.2">
      <c r="F953" s="33"/>
      <c r="G953" s="33"/>
    </row>
    <row r="954" spans="6:7" ht="12.75" customHeight="1" x14ac:dyDescent="0.2">
      <c r="F954" s="33"/>
      <c r="G954" s="33"/>
    </row>
    <row r="955" spans="6:7" ht="12.75" customHeight="1" x14ac:dyDescent="0.2">
      <c r="F955" s="33"/>
      <c r="G955" s="33"/>
    </row>
    <row r="956" spans="6:7" ht="12.75" customHeight="1" x14ac:dyDescent="0.2">
      <c r="F956" s="33"/>
      <c r="G956" s="33"/>
    </row>
    <row r="957" spans="6:7" ht="12.75" customHeight="1" x14ac:dyDescent="0.2">
      <c r="F957" s="33"/>
      <c r="G957" s="33"/>
    </row>
    <row r="958" spans="6:7" ht="12.75" customHeight="1" x14ac:dyDescent="0.2">
      <c r="F958" s="33"/>
      <c r="G958" s="33"/>
    </row>
    <row r="959" spans="6:7" ht="12.75" customHeight="1" x14ac:dyDescent="0.2">
      <c r="F959" s="33"/>
      <c r="G959" s="33"/>
    </row>
    <row r="960" spans="6:7" ht="12.75" customHeight="1" x14ac:dyDescent="0.2">
      <c r="F960" s="33"/>
      <c r="G960" s="33"/>
    </row>
    <row r="961" spans="6:7" ht="12.75" customHeight="1" x14ac:dyDescent="0.2">
      <c r="F961" s="33"/>
      <c r="G961" s="33"/>
    </row>
    <row r="962" spans="6:7" ht="12.75" customHeight="1" x14ac:dyDescent="0.2">
      <c r="F962" s="33"/>
      <c r="G962" s="33"/>
    </row>
    <row r="963" spans="6:7" ht="12.75" customHeight="1" x14ac:dyDescent="0.2">
      <c r="F963" s="33"/>
      <c r="G963" s="33"/>
    </row>
    <row r="964" spans="6:7" ht="12.75" customHeight="1" x14ac:dyDescent="0.2">
      <c r="F964" s="33"/>
      <c r="G964" s="33"/>
    </row>
    <row r="965" spans="6:7" ht="12.75" customHeight="1" x14ac:dyDescent="0.2">
      <c r="F965" s="33"/>
      <c r="G965" s="33"/>
    </row>
    <row r="966" spans="6:7" ht="12.75" customHeight="1" x14ac:dyDescent="0.2">
      <c r="F966" s="33"/>
      <c r="G966" s="33"/>
    </row>
    <row r="967" spans="6:7" ht="12.75" customHeight="1" x14ac:dyDescent="0.2">
      <c r="F967" s="33"/>
      <c r="G967" s="33"/>
    </row>
    <row r="968" spans="6:7" ht="12.75" customHeight="1" x14ac:dyDescent="0.2">
      <c r="F968" s="33"/>
      <c r="G968" s="33"/>
    </row>
    <row r="969" spans="6:7" ht="12.75" customHeight="1" x14ac:dyDescent="0.2">
      <c r="F969" s="33"/>
      <c r="G969" s="33"/>
    </row>
    <row r="970" spans="6:7" ht="12.75" customHeight="1" x14ac:dyDescent="0.2">
      <c r="F970" s="33"/>
      <c r="G970" s="33"/>
    </row>
    <row r="971" spans="6:7" ht="12.75" customHeight="1" x14ac:dyDescent="0.2">
      <c r="F971" s="33"/>
      <c r="G971" s="33"/>
    </row>
    <row r="972" spans="6:7" ht="12.75" customHeight="1" x14ac:dyDescent="0.2">
      <c r="F972" s="33"/>
      <c r="G972" s="33"/>
    </row>
    <row r="973" spans="6:7" ht="12.75" customHeight="1" x14ac:dyDescent="0.2">
      <c r="F973" s="33"/>
      <c r="G973" s="33"/>
    </row>
    <row r="974" spans="6:7" ht="12.75" customHeight="1" x14ac:dyDescent="0.2">
      <c r="F974" s="33"/>
      <c r="G974" s="33"/>
    </row>
    <row r="975" spans="6:7" ht="12.75" customHeight="1" x14ac:dyDescent="0.2">
      <c r="F975" s="33"/>
      <c r="G975" s="33"/>
    </row>
    <row r="976" spans="6:7" ht="12.75" customHeight="1" x14ac:dyDescent="0.2">
      <c r="F976" s="33"/>
      <c r="G976" s="33"/>
    </row>
    <row r="977" spans="6:7" ht="12.75" customHeight="1" x14ac:dyDescent="0.2">
      <c r="F977" s="33"/>
      <c r="G977" s="33"/>
    </row>
    <row r="978" spans="6:7" ht="12.75" customHeight="1" x14ac:dyDescent="0.2">
      <c r="F978" s="33"/>
      <c r="G978" s="33"/>
    </row>
    <row r="979" spans="6:7" ht="12.75" customHeight="1" x14ac:dyDescent="0.2">
      <c r="F979" s="33"/>
      <c r="G979" s="33"/>
    </row>
    <row r="980" spans="6:7" ht="12.75" customHeight="1" x14ac:dyDescent="0.2">
      <c r="F980" s="33"/>
      <c r="G980" s="33"/>
    </row>
    <row r="981" spans="6:7" ht="12.75" customHeight="1" x14ac:dyDescent="0.2">
      <c r="F981" s="33"/>
      <c r="G981" s="33"/>
    </row>
    <row r="982" spans="6:7" ht="12.75" customHeight="1" x14ac:dyDescent="0.2">
      <c r="F982" s="33"/>
      <c r="G982" s="33"/>
    </row>
    <row r="983" spans="6:7" ht="12.75" customHeight="1" x14ac:dyDescent="0.2">
      <c r="F983" s="33"/>
      <c r="G983" s="33"/>
    </row>
    <row r="984" spans="6:7" ht="12.75" customHeight="1" x14ac:dyDescent="0.2">
      <c r="F984" s="33"/>
      <c r="G984" s="33"/>
    </row>
    <row r="985" spans="6:7" ht="12.75" customHeight="1" x14ac:dyDescent="0.2">
      <c r="F985" s="33"/>
      <c r="G985" s="33"/>
    </row>
    <row r="986" spans="6:7" ht="12.75" customHeight="1" x14ac:dyDescent="0.2">
      <c r="F986" s="33"/>
      <c r="G986" s="33"/>
    </row>
    <row r="987" spans="6:7" ht="12.75" customHeight="1" x14ac:dyDescent="0.2">
      <c r="F987" s="33"/>
      <c r="G987" s="33"/>
    </row>
    <row r="988" spans="6:7" ht="12.75" customHeight="1" x14ac:dyDescent="0.2">
      <c r="F988" s="33"/>
      <c r="G988" s="33"/>
    </row>
    <row r="989" spans="6:7" ht="12.75" customHeight="1" x14ac:dyDescent="0.2">
      <c r="F989" s="33"/>
      <c r="G989" s="33"/>
    </row>
    <row r="990" spans="6:7" ht="12.75" customHeight="1" x14ac:dyDescent="0.2">
      <c r="F990" s="33"/>
      <c r="G990" s="33"/>
    </row>
    <row r="991" spans="6:7" ht="12.75" customHeight="1" x14ac:dyDescent="0.2">
      <c r="F991" s="33"/>
      <c r="G991" s="33"/>
    </row>
    <row r="992" spans="6:7" ht="12.75" customHeight="1" x14ac:dyDescent="0.2">
      <c r="F992" s="33"/>
      <c r="G992" s="33"/>
    </row>
    <row r="993" spans="6:7" ht="12.75" customHeight="1" x14ac:dyDescent="0.2">
      <c r="F993" s="33"/>
      <c r="G993" s="33"/>
    </row>
    <row r="994" spans="6:7" ht="12.75" customHeight="1" x14ac:dyDescent="0.2">
      <c r="F994" s="33"/>
      <c r="G994" s="33"/>
    </row>
    <row r="995" spans="6:7" ht="12.75" customHeight="1" x14ac:dyDescent="0.2">
      <c r="F995" s="33"/>
      <c r="G995" s="33"/>
    </row>
    <row r="996" spans="6:7" ht="12.75" customHeight="1" x14ac:dyDescent="0.2">
      <c r="F996" s="33"/>
      <c r="G996" s="33"/>
    </row>
    <row r="997" spans="6:7" ht="12.75" customHeight="1" x14ac:dyDescent="0.2">
      <c r="F997" s="33"/>
      <c r="G997" s="33"/>
    </row>
    <row r="998" spans="6:7" ht="12.75" customHeight="1" x14ac:dyDescent="0.2">
      <c r="F998" s="33"/>
      <c r="G998" s="33"/>
    </row>
    <row r="999" spans="6:7" ht="12.75" customHeight="1" x14ac:dyDescent="0.2">
      <c r="F999" s="33"/>
      <c r="G999" s="33"/>
    </row>
    <row r="1000" spans="6:7" ht="12.75" customHeight="1" x14ac:dyDescent="0.2">
      <c r="F1000" s="33"/>
      <c r="G1000" s="33"/>
    </row>
  </sheetData>
  <mergeCells count="2">
    <mergeCell ref="C1:F6"/>
    <mergeCell ref="F127:I127"/>
  </mergeCells>
  <printOptions verticalCentered="1"/>
  <pageMargins left="0.19685039370078741" right="0.19685039370078741" top="0.39370078740157483" bottom="0.39370078740157483" header="0" footer="0"/>
  <pageSetup paperSize="9" scale="55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000"/>
  <sheetViews>
    <sheetView workbookViewId="0"/>
  </sheetViews>
  <sheetFormatPr defaultColWidth="14.42578125" defaultRowHeight="15" customHeight="1" x14ac:dyDescent="0.2"/>
  <cols>
    <col min="1" max="1" width="4.85546875" customWidth="1"/>
    <col min="2" max="2" width="10.42578125" customWidth="1"/>
    <col min="3" max="3" width="8.7109375" customWidth="1"/>
    <col min="4" max="4" width="59.42578125" customWidth="1"/>
    <col min="5" max="5" width="7" customWidth="1"/>
    <col min="6" max="7" width="8.7109375" hidden="1" customWidth="1"/>
    <col min="8" max="8" width="8" customWidth="1"/>
    <col min="9" max="9" width="11.42578125" customWidth="1"/>
    <col min="10" max="11" width="8.7109375" hidden="1" customWidth="1"/>
    <col min="12" max="12" width="9.140625" customWidth="1"/>
  </cols>
  <sheetData>
    <row r="1" spans="1:12" ht="12.75" customHeight="1" x14ac:dyDescent="0.2">
      <c r="A1" s="395" t="s">
        <v>341</v>
      </c>
      <c r="B1" s="375"/>
      <c r="C1" s="375"/>
      <c r="D1" s="375"/>
      <c r="E1" s="375"/>
      <c r="F1" s="375"/>
      <c r="G1" s="375"/>
      <c r="H1" s="375"/>
      <c r="I1" s="143"/>
      <c r="J1" s="143"/>
      <c r="K1" s="143"/>
      <c r="L1" s="144"/>
    </row>
    <row r="2" spans="1:12" ht="12.75" customHeight="1" x14ac:dyDescent="0.2">
      <c r="A2" s="396" t="s">
        <v>342</v>
      </c>
      <c r="B2" s="370"/>
      <c r="C2" s="370"/>
      <c r="D2" s="370"/>
      <c r="E2" s="370"/>
      <c r="F2" s="370"/>
      <c r="G2" s="370"/>
      <c r="H2" s="397"/>
      <c r="I2" s="145"/>
      <c r="J2" s="145"/>
      <c r="K2" s="145"/>
      <c r="L2" s="144"/>
    </row>
    <row r="3" spans="1:12" ht="12.75" customHeight="1" x14ac:dyDescent="0.2">
      <c r="A3" s="398" t="s">
        <v>343</v>
      </c>
      <c r="B3" s="399"/>
      <c r="C3" s="399"/>
      <c r="D3" s="399"/>
      <c r="E3" s="399"/>
      <c r="F3" s="399"/>
      <c r="G3" s="399"/>
      <c r="H3" s="400"/>
      <c r="I3" s="145"/>
      <c r="J3" s="145"/>
      <c r="K3" s="145"/>
      <c r="L3" s="144"/>
    </row>
    <row r="4" spans="1:12" ht="12.75" customHeight="1" x14ac:dyDescent="0.2">
      <c r="A4" s="398" t="s">
        <v>344</v>
      </c>
      <c r="B4" s="399"/>
      <c r="C4" s="399"/>
      <c r="D4" s="399"/>
      <c r="E4" s="399"/>
      <c r="F4" s="399"/>
      <c r="G4" s="399"/>
      <c r="H4" s="400"/>
      <c r="I4" s="145"/>
      <c r="J4" s="145"/>
      <c r="K4" s="145"/>
      <c r="L4" s="144"/>
    </row>
    <row r="5" spans="1:12" ht="12.75" customHeight="1" x14ac:dyDescent="0.2">
      <c r="A5" s="146" t="s">
        <v>345</v>
      </c>
      <c r="B5" s="147"/>
      <c r="C5" s="401">
        <f>'ORÇAMENTO SINTÉTICO'!I120</f>
        <v>0</v>
      </c>
      <c r="D5" s="402"/>
      <c r="E5" s="147"/>
      <c r="F5" s="147"/>
      <c r="G5" s="147"/>
      <c r="H5" s="147"/>
      <c r="I5" s="145"/>
      <c r="J5" s="145"/>
      <c r="K5" s="145"/>
      <c r="L5" s="144"/>
    </row>
    <row r="6" spans="1:12" ht="12.75" customHeight="1" x14ac:dyDescent="0.2">
      <c r="A6" s="403">
        <f>[1]Sintetico!D1</f>
        <v>0</v>
      </c>
      <c r="B6" s="375"/>
      <c r="C6" s="375"/>
      <c r="D6" s="375"/>
      <c r="E6" s="375"/>
      <c r="F6" s="375"/>
      <c r="G6" s="375"/>
      <c r="H6" s="373"/>
      <c r="L6" s="144"/>
    </row>
    <row r="7" spans="1:12" ht="12.75" customHeight="1" x14ac:dyDescent="0.2">
      <c r="L7" s="144"/>
    </row>
    <row r="8" spans="1:12" ht="12.75" customHeight="1" x14ac:dyDescent="0.2">
      <c r="L8" s="144"/>
    </row>
    <row r="9" spans="1:12" ht="12.75" customHeight="1" x14ac:dyDescent="0.2">
      <c r="A9" s="148"/>
      <c r="B9" s="149"/>
      <c r="C9" s="150"/>
      <c r="D9" s="151"/>
      <c r="E9" s="149"/>
      <c r="F9" s="149"/>
      <c r="G9" s="149"/>
      <c r="H9" s="149"/>
      <c r="I9" s="152" t="s">
        <v>346</v>
      </c>
      <c r="J9" s="148"/>
      <c r="K9" s="144"/>
      <c r="L9" s="153" t="s">
        <v>347</v>
      </c>
    </row>
    <row r="10" spans="1:12" ht="12.75" customHeight="1" x14ac:dyDescent="0.2">
      <c r="A10" s="148"/>
      <c r="B10" s="149" t="s">
        <v>348</v>
      </c>
      <c r="C10" s="150" t="s">
        <v>349</v>
      </c>
      <c r="D10" s="151" t="s">
        <v>350</v>
      </c>
      <c r="E10" s="149" t="s">
        <v>351</v>
      </c>
      <c r="F10" s="149"/>
      <c r="G10" s="149"/>
      <c r="H10" s="149" t="s">
        <v>352</v>
      </c>
      <c r="I10" s="149" t="s">
        <v>353</v>
      </c>
      <c r="J10" s="148"/>
      <c r="K10" s="144"/>
      <c r="L10" s="153" t="s">
        <v>354</v>
      </c>
    </row>
    <row r="11" spans="1:12" ht="12.75" customHeight="1" x14ac:dyDescent="0.2">
      <c r="A11" s="154" t="s">
        <v>355</v>
      </c>
      <c r="B11" s="155" t="s">
        <v>356</v>
      </c>
      <c r="C11" s="155" t="s">
        <v>357</v>
      </c>
      <c r="D11" s="156" t="s">
        <v>358</v>
      </c>
      <c r="E11" s="155" t="s">
        <v>359</v>
      </c>
      <c r="F11" s="157">
        <v>107.08</v>
      </c>
      <c r="G11" s="157">
        <v>107.43</v>
      </c>
      <c r="H11" s="158"/>
      <c r="I11" s="159"/>
      <c r="J11" s="159" t="e">
        <f t="shared" ref="J11:K11" si="0">SUM(#REF!)</f>
        <v>#REF!</v>
      </c>
      <c r="K11" s="159" t="e">
        <f t="shared" si="0"/>
        <v>#REF!</v>
      </c>
      <c r="L11" s="159">
        <f>SUM(L12:L13)</f>
        <v>0</v>
      </c>
    </row>
    <row r="12" spans="1:12" ht="12.75" customHeight="1" x14ac:dyDescent="0.2">
      <c r="A12" s="144"/>
      <c r="B12" s="160" t="s">
        <v>360</v>
      </c>
      <c r="C12" s="160" t="s">
        <v>357</v>
      </c>
      <c r="D12" s="161" t="s">
        <v>361</v>
      </c>
      <c r="E12" s="162" t="s">
        <v>362</v>
      </c>
      <c r="F12" s="162">
        <v>104</v>
      </c>
      <c r="G12" s="162">
        <v>104</v>
      </c>
      <c r="H12" s="163">
        <v>1</v>
      </c>
      <c r="I12" s="164"/>
      <c r="J12" s="164">
        <v>103.995</v>
      </c>
      <c r="K12" s="164">
        <v>103.995</v>
      </c>
      <c r="L12" s="164">
        <f t="shared" ref="L12:L13" si="1">H12*I12</f>
        <v>0</v>
      </c>
    </row>
    <row r="13" spans="1:12" ht="12.75" customHeight="1" x14ac:dyDescent="0.2">
      <c r="A13" s="144"/>
      <c r="B13" s="160" t="s">
        <v>363</v>
      </c>
      <c r="C13" s="160" t="s">
        <v>364</v>
      </c>
      <c r="D13" s="161" t="s">
        <v>365</v>
      </c>
      <c r="E13" s="162" t="s">
        <v>283</v>
      </c>
      <c r="F13" s="162">
        <v>3.08</v>
      </c>
      <c r="G13" s="162">
        <v>3.43</v>
      </c>
      <c r="H13" s="163">
        <v>0.2</v>
      </c>
      <c r="I13" s="164"/>
      <c r="J13" s="164">
        <v>17.36</v>
      </c>
      <c r="K13" s="164">
        <v>17.36</v>
      </c>
      <c r="L13" s="164">
        <f t="shared" si="1"/>
        <v>0</v>
      </c>
    </row>
    <row r="14" spans="1:12" ht="12.75" customHeight="1" x14ac:dyDescent="0.2">
      <c r="A14" s="148"/>
      <c r="B14" s="149"/>
      <c r="C14" s="150"/>
      <c r="D14" s="151"/>
      <c r="E14" s="149"/>
      <c r="F14" s="149"/>
      <c r="G14" s="149"/>
      <c r="H14" s="149"/>
      <c r="I14" s="149"/>
      <c r="J14" s="148">
        <f>COUNTA($A$1:$A14)-1</f>
        <v>6</v>
      </c>
      <c r="K14" s="144"/>
      <c r="L14" s="144"/>
    </row>
    <row r="15" spans="1:12" ht="12.75" customHeight="1" x14ac:dyDescent="0.2">
      <c r="A15" s="154" t="s">
        <v>366</v>
      </c>
      <c r="B15" s="155" t="s">
        <v>356</v>
      </c>
      <c r="C15" s="155" t="s">
        <v>367</v>
      </c>
      <c r="D15" s="156" t="s">
        <v>71</v>
      </c>
      <c r="E15" s="155" t="s">
        <v>359</v>
      </c>
      <c r="F15" s="157">
        <v>70.650000000000006</v>
      </c>
      <c r="G15" s="157">
        <v>71.53</v>
      </c>
      <c r="H15" s="158"/>
      <c r="I15" s="159"/>
      <c r="J15" s="159">
        <v>71.53</v>
      </c>
      <c r="K15" s="159">
        <v>71.53</v>
      </c>
      <c r="L15" s="159">
        <f>SUM(L16:L17)</f>
        <v>0</v>
      </c>
    </row>
    <row r="16" spans="1:12" ht="12.75" customHeight="1" x14ac:dyDescent="0.2">
      <c r="A16" s="144"/>
      <c r="B16" s="160" t="s">
        <v>360</v>
      </c>
      <c r="C16" s="160" t="s">
        <v>367</v>
      </c>
      <c r="D16" s="161" t="s">
        <v>71</v>
      </c>
      <c r="E16" s="162" t="s">
        <v>362</v>
      </c>
      <c r="F16" s="162">
        <v>62.95</v>
      </c>
      <c r="G16" s="162">
        <v>62.95</v>
      </c>
      <c r="H16" s="163">
        <v>1</v>
      </c>
      <c r="I16" s="164"/>
      <c r="J16" s="164">
        <v>62.944999999999993</v>
      </c>
      <c r="K16" s="164">
        <v>62.944999999999993</v>
      </c>
      <c r="L16" s="164">
        <f t="shared" ref="L16:L17" si="2">H16*I16</f>
        <v>0</v>
      </c>
    </row>
    <row r="17" spans="1:12" ht="12.75" customHeight="1" x14ac:dyDescent="0.2">
      <c r="A17" s="144"/>
      <c r="B17" s="160" t="s">
        <v>363</v>
      </c>
      <c r="C17" s="160" t="s">
        <v>364</v>
      </c>
      <c r="D17" s="161" t="s">
        <v>365</v>
      </c>
      <c r="E17" s="162" t="s">
        <v>283</v>
      </c>
      <c r="F17" s="162">
        <v>7.7</v>
      </c>
      <c r="G17" s="162">
        <v>8.58</v>
      </c>
      <c r="H17" s="163">
        <v>0.5</v>
      </c>
      <c r="I17" s="164"/>
      <c r="J17" s="164">
        <v>17.36</v>
      </c>
      <c r="K17" s="164">
        <v>17.36</v>
      </c>
      <c r="L17" s="164">
        <f t="shared" si="2"/>
        <v>0</v>
      </c>
    </row>
    <row r="18" spans="1:12" ht="12.75" customHeight="1" x14ac:dyDescent="0.2">
      <c r="A18" s="148"/>
      <c r="B18" s="149"/>
      <c r="C18" s="150"/>
      <c r="D18" s="151"/>
      <c r="E18" s="149"/>
      <c r="F18" s="149"/>
      <c r="G18" s="149"/>
      <c r="H18" s="149"/>
      <c r="I18" s="149"/>
      <c r="J18" s="148">
        <f>COUNTA($A$1:$A18)-1</f>
        <v>7</v>
      </c>
      <c r="K18" s="144"/>
      <c r="L18" s="144"/>
    </row>
    <row r="19" spans="1:12" ht="22.5" customHeight="1" x14ac:dyDescent="0.2">
      <c r="A19" s="154" t="s">
        <v>368</v>
      </c>
      <c r="B19" s="155" t="s">
        <v>356</v>
      </c>
      <c r="C19" s="155" t="s">
        <v>369</v>
      </c>
      <c r="D19" s="156" t="s">
        <v>87</v>
      </c>
      <c r="E19" s="155" t="s">
        <v>359</v>
      </c>
      <c r="F19" s="157">
        <v>5.8900000000000006</v>
      </c>
      <c r="G19" s="157">
        <v>6.24</v>
      </c>
      <c r="H19" s="158"/>
      <c r="I19" s="159"/>
      <c r="J19" s="159">
        <v>6.24</v>
      </c>
      <c r="K19" s="159">
        <v>6.24</v>
      </c>
      <c r="L19" s="159">
        <f>SUM(L20:L21)</f>
        <v>0</v>
      </c>
    </row>
    <row r="20" spans="1:12" ht="12.75" customHeight="1" x14ac:dyDescent="0.2">
      <c r="A20" s="144"/>
      <c r="B20" s="160" t="s">
        <v>370</v>
      </c>
      <c r="C20" s="160" t="s">
        <v>371</v>
      </c>
      <c r="D20" s="161" t="s">
        <v>372</v>
      </c>
      <c r="E20" s="162" t="s">
        <v>373</v>
      </c>
      <c r="F20" s="162">
        <v>2.81</v>
      </c>
      <c r="G20" s="162">
        <v>2.81</v>
      </c>
      <c r="H20" s="163">
        <v>1</v>
      </c>
      <c r="I20" s="164"/>
      <c r="J20" s="164">
        <v>3.73</v>
      </c>
      <c r="K20" s="164">
        <v>3.73</v>
      </c>
      <c r="L20" s="164">
        <f t="shared" ref="L20:L21" si="3">H20*I20</f>
        <v>0</v>
      </c>
    </row>
    <row r="21" spans="1:12" ht="12.75" customHeight="1" x14ac:dyDescent="0.2">
      <c r="A21" s="144"/>
      <c r="B21" s="160" t="s">
        <v>363</v>
      </c>
      <c r="C21" s="160" t="s">
        <v>364</v>
      </c>
      <c r="D21" s="161" t="s">
        <v>365</v>
      </c>
      <c r="E21" s="162" t="s">
        <v>283</v>
      </c>
      <c r="F21" s="162">
        <v>3.08</v>
      </c>
      <c r="G21" s="162">
        <v>3.43</v>
      </c>
      <c r="H21" s="163">
        <v>0.2</v>
      </c>
      <c r="I21" s="164"/>
      <c r="J21" s="164">
        <v>17.36</v>
      </c>
      <c r="K21" s="164">
        <v>17.36</v>
      </c>
      <c r="L21" s="164">
        <f t="shared" si="3"/>
        <v>0</v>
      </c>
    </row>
    <row r="22" spans="1:12" ht="12.75" customHeight="1" x14ac:dyDescent="0.2">
      <c r="A22" s="148"/>
      <c r="B22" s="149"/>
      <c r="C22" s="150"/>
      <c r="D22" s="151"/>
      <c r="E22" s="149"/>
      <c r="F22" s="149"/>
      <c r="G22" s="149"/>
      <c r="H22" s="149"/>
      <c r="I22" s="149"/>
      <c r="J22" s="148">
        <f>COUNTA($A$1:$A22)-1</f>
        <v>8</v>
      </c>
      <c r="K22" s="144"/>
      <c r="L22" s="144"/>
    </row>
    <row r="23" spans="1:12" ht="12.75" customHeight="1" x14ac:dyDescent="0.2">
      <c r="A23" s="154" t="s">
        <v>374</v>
      </c>
      <c r="B23" s="155" t="s">
        <v>356</v>
      </c>
      <c r="C23" s="155" t="s">
        <v>375</v>
      </c>
      <c r="D23" s="156" t="s">
        <v>93</v>
      </c>
      <c r="E23" s="155" t="s">
        <v>359</v>
      </c>
      <c r="F23" s="157">
        <v>15.75</v>
      </c>
      <c r="G23" s="157">
        <v>16.100000000000001</v>
      </c>
      <c r="H23" s="158"/>
      <c r="I23" s="159"/>
      <c r="J23" s="159">
        <v>16.100000000000001</v>
      </c>
      <c r="K23" s="159">
        <v>16.100000000000001</v>
      </c>
      <c r="L23" s="159">
        <f>SUM(L24:L25)</f>
        <v>0</v>
      </c>
    </row>
    <row r="24" spans="1:12" ht="12.75" customHeight="1" x14ac:dyDescent="0.2">
      <c r="A24" s="144"/>
      <c r="B24" s="160" t="s">
        <v>360</v>
      </c>
      <c r="C24" s="160" t="s">
        <v>369</v>
      </c>
      <c r="D24" s="161" t="s">
        <v>93</v>
      </c>
      <c r="E24" s="162" t="s">
        <v>376</v>
      </c>
      <c r="F24" s="162">
        <v>12.67</v>
      </c>
      <c r="G24" s="162">
        <v>12.67</v>
      </c>
      <c r="H24" s="163">
        <v>1</v>
      </c>
      <c r="I24" s="164"/>
      <c r="J24" s="164">
        <v>12.6732</v>
      </c>
      <c r="K24" s="164">
        <v>12.6732</v>
      </c>
      <c r="L24" s="164">
        <f t="shared" ref="L24:L25" si="4">H24*I24</f>
        <v>0</v>
      </c>
    </row>
    <row r="25" spans="1:12" ht="12.75" customHeight="1" x14ac:dyDescent="0.2">
      <c r="A25" s="144"/>
      <c r="B25" s="160" t="s">
        <v>363</v>
      </c>
      <c r="C25" s="160" t="s">
        <v>364</v>
      </c>
      <c r="D25" s="161" t="s">
        <v>365</v>
      </c>
      <c r="E25" s="162" t="s">
        <v>283</v>
      </c>
      <c r="F25" s="162">
        <v>3.08</v>
      </c>
      <c r="G25" s="162">
        <v>3.43</v>
      </c>
      <c r="H25" s="163">
        <v>0.2</v>
      </c>
      <c r="I25" s="164"/>
      <c r="J25" s="164">
        <v>17.36</v>
      </c>
      <c r="K25" s="164">
        <v>17.36</v>
      </c>
      <c r="L25" s="164">
        <f t="shared" si="4"/>
        <v>0</v>
      </c>
    </row>
    <row r="26" spans="1:12" ht="12.75" customHeight="1" x14ac:dyDescent="0.2">
      <c r="A26" s="148"/>
      <c r="B26" s="149"/>
      <c r="C26" s="150"/>
      <c r="D26" s="151"/>
      <c r="E26" s="149"/>
      <c r="F26" s="149"/>
      <c r="G26" s="149"/>
      <c r="H26" s="149"/>
      <c r="I26" s="149"/>
      <c r="J26" s="149"/>
      <c r="K26" s="149"/>
      <c r="L26" s="149"/>
    </row>
    <row r="27" spans="1:12" ht="12.75" customHeight="1" x14ac:dyDescent="0.2">
      <c r="A27" s="148"/>
      <c r="B27" s="149"/>
      <c r="C27" s="150"/>
      <c r="D27" s="151"/>
      <c r="E27" s="149"/>
      <c r="F27" s="149"/>
      <c r="G27" s="149"/>
      <c r="H27" s="149"/>
      <c r="I27" s="149"/>
      <c r="J27" s="149"/>
      <c r="K27" s="149"/>
      <c r="L27" s="149"/>
    </row>
    <row r="28" spans="1:12" ht="12.75" customHeight="1" x14ac:dyDescent="0.2">
      <c r="A28" s="154" t="s">
        <v>377</v>
      </c>
      <c r="B28" s="155" t="s">
        <v>356</v>
      </c>
      <c r="C28" s="155" t="s">
        <v>378</v>
      </c>
      <c r="D28" s="156" t="s">
        <v>120</v>
      </c>
      <c r="E28" s="155" t="s">
        <v>359</v>
      </c>
      <c r="F28" s="157">
        <v>23</v>
      </c>
      <c r="G28" s="157">
        <v>23.32</v>
      </c>
      <c r="H28" s="158"/>
      <c r="I28" s="159"/>
      <c r="J28" s="159">
        <v>18.527733333333298</v>
      </c>
      <c r="K28" s="159">
        <v>18.527733333333298</v>
      </c>
      <c r="L28" s="159">
        <f>SUM(L29:L30)</f>
        <v>0</v>
      </c>
    </row>
    <row r="29" spans="1:12" ht="33.75" customHeight="1" x14ac:dyDescent="0.2">
      <c r="A29" s="144"/>
      <c r="B29" s="160" t="s">
        <v>370</v>
      </c>
      <c r="C29" s="160" t="s">
        <v>379</v>
      </c>
      <c r="D29" s="161" t="s">
        <v>380</v>
      </c>
      <c r="E29" s="162" t="s">
        <v>373</v>
      </c>
      <c r="F29" s="162">
        <v>20.21</v>
      </c>
      <c r="G29" s="162">
        <v>20.21</v>
      </c>
      <c r="H29" s="163">
        <v>1</v>
      </c>
      <c r="I29" s="164"/>
      <c r="J29" s="164">
        <v>19.157733333333301</v>
      </c>
      <c r="K29" s="164">
        <v>19.157733333333301</v>
      </c>
      <c r="L29" s="164">
        <f t="shared" ref="L29:L30" si="5">H29*I29</f>
        <v>0</v>
      </c>
    </row>
    <row r="30" spans="1:12" ht="12.75" customHeight="1" x14ac:dyDescent="0.2">
      <c r="A30" s="144"/>
      <c r="B30" s="160" t="s">
        <v>363</v>
      </c>
      <c r="C30" s="160" t="s">
        <v>381</v>
      </c>
      <c r="D30" s="161" t="s">
        <v>382</v>
      </c>
      <c r="E30" s="162" t="s">
        <v>283</v>
      </c>
      <c r="F30" s="162">
        <v>2.79</v>
      </c>
      <c r="G30" s="162">
        <v>3.11</v>
      </c>
      <c r="H30" s="165" t="s">
        <v>383</v>
      </c>
      <c r="I30" s="164"/>
      <c r="J30" s="164">
        <v>19.7877333333333</v>
      </c>
      <c r="K30" s="164">
        <v>19.7877333333333</v>
      </c>
      <c r="L30" s="164">
        <f t="shared" si="5"/>
        <v>0</v>
      </c>
    </row>
    <row r="31" spans="1:12" ht="12.75" customHeight="1" x14ac:dyDescent="0.2">
      <c r="A31" s="148"/>
      <c r="B31" s="149"/>
      <c r="C31" s="150"/>
      <c r="D31" s="151"/>
      <c r="E31" s="149"/>
      <c r="F31" s="149"/>
      <c r="G31" s="149"/>
      <c r="H31" s="149"/>
      <c r="I31" s="149"/>
      <c r="J31" s="149"/>
      <c r="K31" s="149"/>
      <c r="L31" s="149"/>
    </row>
    <row r="32" spans="1:12" ht="12.75" customHeight="1" x14ac:dyDescent="0.2">
      <c r="A32" s="154" t="s">
        <v>384</v>
      </c>
      <c r="B32" s="155" t="s">
        <v>356</v>
      </c>
      <c r="C32" s="155" t="s">
        <v>385</v>
      </c>
      <c r="D32" s="156" t="s">
        <v>123</v>
      </c>
      <c r="E32" s="155" t="s">
        <v>359</v>
      </c>
      <c r="F32" s="157">
        <v>20.27</v>
      </c>
      <c r="G32" s="157">
        <v>20.59</v>
      </c>
      <c r="H32" s="158"/>
      <c r="I32" s="159"/>
      <c r="J32" s="159">
        <v>20.417733333333299</v>
      </c>
      <c r="K32" s="159">
        <v>20.417733333333299</v>
      </c>
      <c r="L32" s="159">
        <f>SUM(L33:L34)</f>
        <v>0</v>
      </c>
    </row>
    <row r="33" spans="1:12" ht="33.75" customHeight="1" x14ac:dyDescent="0.2">
      <c r="A33" s="144"/>
      <c r="B33" s="160" t="s">
        <v>370</v>
      </c>
      <c r="C33" s="160" t="s">
        <v>386</v>
      </c>
      <c r="D33" s="161" t="s">
        <v>387</v>
      </c>
      <c r="E33" s="162" t="s">
        <v>373</v>
      </c>
      <c r="F33" s="162">
        <v>17.48</v>
      </c>
      <c r="G33" s="162">
        <v>17.48</v>
      </c>
      <c r="H33" s="163">
        <v>1</v>
      </c>
      <c r="I33" s="164"/>
      <c r="J33" s="164">
        <v>21.047733333333301</v>
      </c>
      <c r="K33" s="164">
        <v>21.047733333333301</v>
      </c>
      <c r="L33" s="164">
        <f t="shared" ref="L33:L34" si="6">H33*I33</f>
        <v>0</v>
      </c>
    </row>
    <row r="34" spans="1:12" ht="12.75" customHeight="1" x14ac:dyDescent="0.2">
      <c r="A34" s="144"/>
      <c r="B34" s="160" t="s">
        <v>363</v>
      </c>
      <c r="C34" s="160" t="s">
        <v>381</v>
      </c>
      <c r="D34" s="161" t="s">
        <v>382</v>
      </c>
      <c r="E34" s="162" t="s">
        <v>283</v>
      </c>
      <c r="F34" s="162">
        <v>2.79</v>
      </c>
      <c r="G34" s="162">
        <v>3.11</v>
      </c>
      <c r="H34" s="165" t="s">
        <v>383</v>
      </c>
      <c r="I34" s="164"/>
      <c r="J34" s="164">
        <v>21.6777333333333</v>
      </c>
      <c r="K34" s="164">
        <v>21.6777333333333</v>
      </c>
      <c r="L34" s="164">
        <f t="shared" si="6"/>
        <v>0</v>
      </c>
    </row>
    <row r="35" spans="1:12" ht="12.75" customHeight="1" x14ac:dyDescent="0.2">
      <c r="A35" s="148"/>
      <c r="B35" s="149"/>
      <c r="C35" s="150"/>
      <c r="D35" s="151"/>
      <c r="E35" s="149"/>
      <c r="F35" s="149"/>
      <c r="G35" s="149"/>
      <c r="H35" s="149"/>
      <c r="I35" s="149"/>
      <c r="J35" s="149"/>
      <c r="K35" s="149"/>
      <c r="L35" s="149"/>
    </row>
    <row r="36" spans="1:12" ht="12.75" customHeight="1" x14ac:dyDescent="0.2">
      <c r="A36" s="154" t="s">
        <v>388</v>
      </c>
      <c r="B36" s="155" t="s">
        <v>356</v>
      </c>
      <c r="C36" s="155" t="s">
        <v>389</v>
      </c>
      <c r="D36" s="156" t="s">
        <v>126</v>
      </c>
      <c r="E36" s="155" t="s">
        <v>359</v>
      </c>
      <c r="F36" s="157">
        <v>20.27</v>
      </c>
      <c r="G36" s="157">
        <v>20.59</v>
      </c>
      <c r="H36" s="158"/>
      <c r="I36" s="159"/>
      <c r="J36" s="159">
        <v>22.307733333333299</v>
      </c>
      <c r="K36" s="159">
        <v>22.307733333333299</v>
      </c>
      <c r="L36" s="159">
        <f>SUM(L37:L38)</f>
        <v>0</v>
      </c>
    </row>
    <row r="37" spans="1:12" ht="33.75" customHeight="1" x14ac:dyDescent="0.2">
      <c r="A37" s="144"/>
      <c r="B37" s="160" t="s">
        <v>370</v>
      </c>
      <c r="C37" s="160" t="s">
        <v>386</v>
      </c>
      <c r="D37" s="161" t="s">
        <v>387</v>
      </c>
      <c r="E37" s="162" t="s">
        <v>373</v>
      </c>
      <c r="F37" s="162">
        <v>17.48</v>
      </c>
      <c r="G37" s="162">
        <v>17.48</v>
      </c>
      <c r="H37" s="163">
        <v>1</v>
      </c>
      <c r="I37" s="164"/>
      <c r="J37" s="164">
        <v>22.937733333333298</v>
      </c>
      <c r="K37" s="164">
        <v>22.937733333333298</v>
      </c>
      <c r="L37" s="164">
        <f t="shared" ref="L37:L38" si="7">H37*I37</f>
        <v>0</v>
      </c>
    </row>
    <row r="38" spans="1:12" ht="12.75" customHeight="1" x14ac:dyDescent="0.2">
      <c r="A38" s="144"/>
      <c r="B38" s="160" t="s">
        <v>363</v>
      </c>
      <c r="C38" s="160" t="s">
        <v>381</v>
      </c>
      <c r="D38" s="161" t="s">
        <v>382</v>
      </c>
      <c r="E38" s="162" t="s">
        <v>283</v>
      </c>
      <c r="F38" s="162">
        <v>2.79</v>
      </c>
      <c r="G38" s="162">
        <v>3.11</v>
      </c>
      <c r="H38" s="165" t="s">
        <v>383</v>
      </c>
      <c r="I38" s="164"/>
      <c r="J38" s="164">
        <v>23.567733333333301</v>
      </c>
      <c r="K38" s="164">
        <v>23.567733333333301</v>
      </c>
      <c r="L38" s="164">
        <f t="shared" si="7"/>
        <v>0</v>
      </c>
    </row>
    <row r="39" spans="1:12" ht="12.75" customHeight="1" x14ac:dyDescent="0.2">
      <c r="A39" s="148"/>
      <c r="B39" s="149"/>
      <c r="C39" s="150"/>
      <c r="D39" s="151"/>
      <c r="E39" s="149"/>
      <c r="F39" s="149"/>
      <c r="G39" s="149"/>
      <c r="H39" s="149"/>
      <c r="I39" s="149"/>
      <c r="J39" s="149"/>
      <c r="K39" s="149"/>
      <c r="L39" s="149"/>
    </row>
    <row r="40" spans="1:12" ht="12.75" customHeight="1" x14ac:dyDescent="0.2">
      <c r="A40" s="154" t="s">
        <v>390</v>
      </c>
      <c r="B40" s="155" t="s">
        <v>356</v>
      </c>
      <c r="C40" s="155" t="s">
        <v>391</v>
      </c>
      <c r="D40" s="156" t="s">
        <v>129</v>
      </c>
      <c r="E40" s="155" t="s">
        <v>359</v>
      </c>
      <c r="F40" s="157">
        <v>20.27</v>
      </c>
      <c r="G40" s="157">
        <v>20.59</v>
      </c>
      <c r="H40" s="158"/>
      <c r="I40" s="159"/>
      <c r="J40" s="159">
        <v>24.1977333333333</v>
      </c>
      <c r="K40" s="159">
        <v>24.1977333333333</v>
      </c>
      <c r="L40" s="159">
        <f>SUM(L41:L42)</f>
        <v>0</v>
      </c>
    </row>
    <row r="41" spans="1:12" ht="12.75" customHeight="1" x14ac:dyDescent="0.2">
      <c r="A41" s="144"/>
      <c r="B41" s="160" t="s">
        <v>370</v>
      </c>
      <c r="C41" s="160" t="s">
        <v>386</v>
      </c>
      <c r="D41" s="161" t="s">
        <v>387</v>
      </c>
      <c r="E41" s="162" t="s">
        <v>373</v>
      </c>
      <c r="F41" s="162">
        <v>17.48</v>
      </c>
      <c r="G41" s="162">
        <v>17.48</v>
      </c>
      <c r="H41" s="163">
        <v>1</v>
      </c>
      <c r="I41" s="164"/>
      <c r="J41" s="164">
        <v>24.827733333333299</v>
      </c>
      <c r="K41" s="164">
        <v>24.827733333333299</v>
      </c>
      <c r="L41" s="164">
        <f t="shared" ref="L41:L42" si="8">H41*I41</f>
        <v>0</v>
      </c>
    </row>
    <row r="42" spans="1:12" ht="12.75" customHeight="1" x14ac:dyDescent="0.2">
      <c r="A42" s="144"/>
      <c r="B42" s="160" t="s">
        <v>363</v>
      </c>
      <c r="C42" s="160" t="s">
        <v>381</v>
      </c>
      <c r="D42" s="161" t="s">
        <v>382</v>
      </c>
      <c r="E42" s="162" t="s">
        <v>283</v>
      </c>
      <c r="F42" s="162">
        <v>2.79</v>
      </c>
      <c r="G42" s="162">
        <v>3.11</v>
      </c>
      <c r="H42" s="165" t="s">
        <v>383</v>
      </c>
      <c r="I42" s="164"/>
      <c r="J42" s="164">
        <v>25.457733333333302</v>
      </c>
      <c r="K42" s="164">
        <v>25.457733333333302</v>
      </c>
      <c r="L42" s="164">
        <f t="shared" si="8"/>
        <v>0</v>
      </c>
    </row>
    <row r="43" spans="1:12" ht="12.75" customHeight="1" x14ac:dyDescent="0.2">
      <c r="A43" s="148"/>
      <c r="B43" s="149"/>
      <c r="C43" s="150"/>
      <c r="D43" s="151"/>
      <c r="E43" s="149"/>
      <c r="F43" s="149"/>
      <c r="G43" s="149"/>
      <c r="H43" s="149"/>
      <c r="I43" s="149"/>
      <c r="J43" s="149"/>
      <c r="K43" s="149"/>
      <c r="L43" s="149"/>
    </row>
    <row r="44" spans="1:12" ht="12.75" customHeight="1" x14ac:dyDescent="0.2">
      <c r="A44" s="154" t="s">
        <v>392</v>
      </c>
      <c r="B44" s="155" t="s">
        <v>356</v>
      </c>
      <c r="C44" s="155" t="s">
        <v>393</v>
      </c>
      <c r="D44" s="156" t="s">
        <v>132</v>
      </c>
      <c r="E44" s="155" t="s">
        <v>359</v>
      </c>
      <c r="F44" s="157">
        <v>20.27</v>
      </c>
      <c r="G44" s="157">
        <v>20.59</v>
      </c>
      <c r="H44" s="158"/>
      <c r="I44" s="159"/>
      <c r="J44" s="159">
        <v>26.087733333333301</v>
      </c>
      <c r="K44" s="159">
        <v>26.087733333333301</v>
      </c>
      <c r="L44" s="159">
        <f>SUM(L45:L46)</f>
        <v>0</v>
      </c>
    </row>
    <row r="45" spans="1:12" ht="33.75" customHeight="1" x14ac:dyDescent="0.2">
      <c r="A45" s="144"/>
      <c r="B45" s="160" t="s">
        <v>370</v>
      </c>
      <c r="C45" s="160" t="s">
        <v>386</v>
      </c>
      <c r="D45" s="161" t="s">
        <v>387</v>
      </c>
      <c r="E45" s="162" t="s">
        <v>373</v>
      </c>
      <c r="F45" s="162">
        <v>17.48</v>
      </c>
      <c r="G45" s="162">
        <v>17.48</v>
      </c>
      <c r="H45" s="163">
        <v>1</v>
      </c>
      <c r="I45" s="164"/>
      <c r="J45" s="164">
        <v>26.7177333333333</v>
      </c>
      <c r="K45" s="164">
        <v>26.7177333333333</v>
      </c>
      <c r="L45" s="164">
        <f t="shared" ref="L45:L46" si="9">H45*I45</f>
        <v>0</v>
      </c>
    </row>
    <row r="46" spans="1:12" ht="12.75" customHeight="1" x14ac:dyDescent="0.2">
      <c r="A46" s="144"/>
      <c r="B46" s="160" t="s">
        <v>363</v>
      </c>
      <c r="C46" s="160" t="s">
        <v>381</v>
      </c>
      <c r="D46" s="161" t="s">
        <v>382</v>
      </c>
      <c r="E46" s="162" t="s">
        <v>283</v>
      </c>
      <c r="F46" s="162">
        <v>2.79</v>
      </c>
      <c r="G46" s="162">
        <v>3.11</v>
      </c>
      <c r="H46" s="165" t="s">
        <v>383</v>
      </c>
      <c r="I46" s="164"/>
      <c r="J46" s="164">
        <v>27.347733333333299</v>
      </c>
      <c r="K46" s="164">
        <v>27.347733333333299</v>
      </c>
      <c r="L46" s="164">
        <f t="shared" si="9"/>
        <v>0</v>
      </c>
    </row>
    <row r="47" spans="1:12" ht="12.75" customHeight="1" x14ac:dyDescent="0.2">
      <c r="A47" s="148"/>
      <c r="B47" s="149"/>
      <c r="C47" s="150"/>
      <c r="D47" s="151"/>
      <c r="E47" s="149"/>
      <c r="F47" s="149"/>
      <c r="G47" s="149"/>
      <c r="H47" s="149"/>
      <c r="I47" s="149"/>
      <c r="J47" s="149"/>
      <c r="K47" s="149"/>
      <c r="L47" s="149"/>
    </row>
    <row r="48" spans="1:12" ht="12.75" customHeight="1" x14ac:dyDescent="0.2">
      <c r="A48" s="154" t="s">
        <v>394</v>
      </c>
      <c r="B48" s="155" t="s">
        <v>356</v>
      </c>
      <c r="C48" s="155" t="s">
        <v>395</v>
      </c>
      <c r="D48" s="156" t="s">
        <v>135</v>
      </c>
      <c r="E48" s="155" t="s">
        <v>359</v>
      </c>
      <c r="F48" s="157">
        <v>20.27</v>
      </c>
      <c r="G48" s="157">
        <v>20.59</v>
      </c>
      <c r="H48" s="158"/>
      <c r="I48" s="159"/>
      <c r="J48" s="159">
        <v>27.977733333333301</v>
      </c>
      <c r="K48" s="159">
        <v>27.977733333333301</v>
      </c>
      <c r="L48" s="159">
        <f>SUM(L49:L50)</f>
        <v>0</v>
      </c>
    </row>
    <row r="49" spans="1:12" ht="33.75" customHeight="1" x14ac:dyDescent="0.2">
      <c r="A49" s="144"/>
      <c r="B49" s="160" t="s">
        <v>370</v>
      </c>
      <c r="C49" s="160" t="s">
        <v>386</v>
      </c>
      <c r="D49" s="161" t="s">
        <v>387</v>
      </c>
      <c r="E49" s="162" t="s">
        <v>373</v>
      </c>
      <c r="F49" s="162">
        <v>17.48</v>
      </c>
      <c r="G49" s="162">
        <v>17.48</v>
      </c>
      <c r="H49" s="163">
        <v>1</v>
      </c>
      <c r="I49" s="164"/>
      <c r="J49" s="164">
        <v>28.6077333333333</v>
      </c>
      <c r="K49" s="164">
        <v>28.6077333333333</v>
      </c>
      <c r="L49" s="164">
        <f t="shared" ref="L49:L50" si="10">H49*I49</f>
        <v>0</v>
      </c>
    </row>
    <row r="50" spans="1:12" ht="12.75" customHeight="1" x14ac:dyDescent="0.2">
      <c r="A50" s="144"/>
      <c r="B50" s="160" t="s">
        <v>363</v>
      </c>
      <c r="C50" s="160" t="s">
        <v>381</v>
      </c>
      <c r="D50" s="161" t="s">
        <v>382</v>
      </c>
      <c r="E50" s="162" t="s">
        <v>283</v>
      </c>
      <c r="F50" s="162">
        <v>2.79</v>
      </c>
      <c r="G50" s="162">
        <v>3.11</v>
      </c>
      <c r="H50" s="165" t="s">
        <v>383</v>
      </c>
      <c r="I50" s="164"/>
      <c r="J50" s="164">
        <v>29.237733333333299</v>
      </c>
      <c r="K50" s="164">
        <v>29.237733333333299</v>
      </c>
      <c r="L50" s="164">
        <f t="shared" si="10"/>
        <v>0</v>
      </c>
    </row>
    <row r="51" spans="1:12" ht="12.75" customHeight="1" x14ac:dyDescent="0.2">
      <c r="A51" s="148"/>
      <c r="B51" s="149"/>
      <c r="C51" s="150"/>
      <c r="D51" s="151"/>
      <c r="E51" s="149"/>
      <c r="F51" s="149"/>
      <c r="G51" s="149"/>
      <c r="H51" s="149"/>
      <c r="I51" s="149"/>
      <c r="J51" s="149"/>
      <c r="K51" s="149"/>
      <c r="L51" s="149"/>
    </row>
    <row r="52" spans="1:12" ht="12.75" customHeight="1" x14ac:dyDescent="0.2">
      <c r="A52" s="154" t="s">
        <v>396</v>
      </c>
      <c r="B52" s="155" t="s">
        <v>356</v>
      </c>
      <c r="C52" s="155" t="s">
        <v>397</v>
      </c>
      <c r="D52" s="156" t="s">
        <v>138</v>
      </c>
      <c r="E52" s="155" t="s">
        <v>359</v>
      </c>
      <c r="F52" s="157">
        <v>20.27</v>
      </c>
      <c r="G52" s="157">
        <v>20.59</v>
      </c>
      <c r="H52" s="158"/>
      <c r="I52" s="159"/>
      <c r="J52" s="159">
        <v>29.867733333333302</v>
      </c>
      <c r="K52" s="159">
        <v>29.867733333333302</v>
      </c>
      <c r="L52" s="159">
        <f>SUM(L53:L54)</f>
        <v>0</v>
      </c>
    </row>
    <row r="53" spans="1:12" ht="33.75" customHeight="1" x14ac:dyDescent="0.2">
      <c r="A53" s="144"/>
      <c r="B53" s="160" t="s">
        <v>370</v>
      </c>
      <c r="C53" s="160" t="s">
        <v>386</v>
      </c>
      <c r="D53" s="161" t="s">
        <v>387</v>
      </c>
      <c r="E53" s="162" t="s">
        <v>373</v>
      </c>
      <c r="F53" s="162">
        <v>17.48</v>
      </c>
      <c r="G53" s="162">
        <v>17.48</v>
      </c>
      <c r="H53" s="163">
        <v>1</v>
      </c>
      <c r="I53" s="164"/>
      <c r="J53" s="164">
        <v>30.497733333333301</v>
      </c>
      <c r="K53" s="164">
        <v>30.497733333333301</v>
      </c>
      <c r="L53" s="164">
        <f t="shared" ref="L53:L54" si="11">H53*I53</f>
        <v>0</v>
      </c>
    </row>
    <row r="54" spans="1:12" ht="12.75" customHeight="1" x14ac:dyDescent="0.2">
      <c r="A54" s="144"/>
      <c r="B54" s="160" t="s">
        <v>363</v>
      </c>
      <c r="C54" s="160" t="s">
        <v>381</v>
      </c>
      <c r="D54" s="161" t="s">
        <v>382</v>
      </c>
      <c r="E54" s="162" t="s">
        <v>283</v>
      </c>
      <c r="F54" s="162">
        <v>2.79</v>
      </c>
      <c r="G54" s="162">
        <v>3.11</v>
      </c>
      <c r="H54" s="165" t="s">
        <v>383</v>
      </c>
      <c r="I54" s="164"/>
      <c r="J54" s="164">
        <v>31.1277333333333</v>
      </c>
      <c r="K54" s="164">
        <v>31.1277333333333</v>
      </c>
      <c r="L54" s="164">
        <f t="shared" si="11"/>
        <v>0</v>
      </c>
    </row>
    <row r="55" spans="1:12" ht="12.75" customHeight="1" x14ac:dyDescent="0.2">
      <c r="A55" s="148"/>
      <c r="B55" s="149"/>
      <c r="C55" s="150"/>
      <c r="D55" s="151"/>
      <c r="E55" s="149"/>
      <c r="F55" s="149"/>
      <c r="G55" s="149"/>
      <c r="H55" s="149"/>
      <c r="I55" s="149"/>
      <c r="J55" s="149"/>
      <c r="K55" s="149"/>
      <c r="L55" s="149"/>
    </row>
    <row r="56" spans="1:12" ht="12.75" customHeight="1" x14ac:dyDescent="0.2">
      <c r="A56" s="154" t="s">
        <v>398</v>
      </c>
      <c r="B56" s="155" t="s">
        <v>356</v>
      </c>
      <c r="C56" s="155" t="s">
        <v>399</v>
      </c>
      <c r="D56" s="156" t="s">
        <v>141</v>
      </c>
      <c r="E56" s="155" t="s">
        <v>359</v>
      </c>
      <c r="F56" s="157">
        <v>23</v>
      </c>
      <c r="G56" s="157">
        <v>23.32</v>
      </c>
      <c r="H56" s="158"/>
      <c r="I56" s="159"/>
      <c r="J56" s="159">
        <v>29.867733333333302</v>
      </c>
      <c r="K56" s="159">
        <v>29.867733333333302</v>
      </c>
      <c r="L56" s="159">
        <f>SUM(L57:L58)</f>
        <v>0</v>
      </c>
    </row>
    <row r="57" spans="1:12" ht="33.75" customHeight="1" x14ac:dyDescent="0.2">
      <c r="A57" s="144"/>
      <c r="B57" s="160" t="s">
        <v>370</v>
      </c>
      <c r="C57" s="160" t="s">
        <v>379</v>
      </c>
      <c r="D57" s="161" t="s">
        <v>380</v>
      </c>
      <c r="E57" s="162" t="s">
        <v>373</v>
      </c>
      <c r="F57" s="162">
        <v>20.21</v>
      </c>
      <c r="G57" s="162">
        <v>20.21</v>
      </c>
      <c r="H57" s="163">
        <v>1</v>
      </c>
      <c r="I57" s="164"/>
      <c r="J57" s="164">
        <v>30.497733333333301</v>
      </c>
      <c r="K57" s="164">
        <v>30.497733333333301</v>
      </c>
      <c r="L57" s="164">
        <f t="shared" ref="L57:L58" si="12">H57*I57</f>
        <v>0</v>
      </c>
    </row>
    <row r="58" spans="1:12" ht="12.75" customHeight="1" x14ac:dyDescent="0.2">
      <c r="A58" s="144"/>
      <c r="B58" s="160" t="s">
        <v>363</v>
      </c>
      <c r="C58" s="160" t="s">
        <v>381</v>
      </c>
      <c r="D58" s="161" t="s">
        <v>382</v>
      </c>
      <c r="E58" s="162" t="s">
        <v>283</v>
      </c>
      <c r="F58" s="162">
        <v>2.79</v>
      </c>
      <c r="G58" s="162">
        <v>3.11</v>
      </c>
      <c r="H58" s="165" t="s">
        <v>383</v>
      </c>
      <c r="I58" s="164"/>
      <c r="J58" s="164">
        <v>31.1277333333333</v>
      </c>
      <c r="K58" s="164">
        <v>31.1277333333333</v>
      </c>
      <c r="L58" s="164">
        <f t="shared" si="12"/>
        <v>0</v>
      </c>
    </row>
    <row r="59" spans="1:12" ht="12.75" customHeight="1" x14ac:dyDescent="0.2">
      <c r="A59" s="148"/>
      <c r="B59" s="149"/>
      <c r="C59" s="150"/>
      <c r="D59" s="151"/>
      <c r="E59" s="149"/>
      <c r="F59" s="149"/>
      <c r="G59" s="149"/>
      <c r="H59" s="149"/>
      <c r="I59" s="149"/>
      <c r="J59" s="149"/>
      <c r="K59" s="149"/>
      <c r="L59" s="149"/>
    </row>
    <row r="60" spans="1:12" ht="12.75" customHeight="1" x14ac:dyDescent="0.2">
      <c r="A60" s="154" t="s">
        <v>400</v>
      </c>
      <c r="B60" s="155" t="s">
        <v>356</v>
      </c>
      <c r="C60" s="155" t="s">
        <v>401</v>
      </c>
      <c r="D60" s="156" t="s">
        <v>144</v>
      </c>
      <c r="E60" s="155" t="s">
        <v>359</v>
      </c>
      <c r="F60" s="157">
        <v>23</v>
      </c>
      <c r="G60" s="157">
        <v>23.32</v>
      </c>
      <c r="H60" s="158"/>
      <c r="I60" s="159"/>
      <c r="J60" s="159">
        <v>33.647733333333299</v>
      </c>
      <c r="K60" s="159">
        <v>33.647733333333299</v>
      </c>
      <c r="L60" s="159">
        <f>SUM(L61:L62)</f>
        <v>0</v>
      </c>
    </row>
    <row r="61" spans="1:12" ht="33.75" customHeight="1" x14ac:dyDescent="0.2">
      <c r="A61" s="144"/>
      <c r="B61" s="160" t="s">
        <v>370</v>
      </c>
      <c r="C61" s="160" t="s">
        <v>379</v>
      </c>
      <c r="D61" s="161" t="s">
        <v>380</v>
      </c>
      <c r="E61" s="162" t="s">
        <v>373</v>
      </c>
      <c r="F61" s="162">
        <v>20.21</v>
      </c>
      <c r="G61" s="162">
        <v>20.21</v>
      </c>
      <c r="H61" s="163">
        <v>1</v>
      </c>
      <c r="I61" s="164"/>
      <c r="J61" s="164">
        <v>34.277733333333302</v>
      </c>
      <c r="K61" s="164">
        <v>34.277733333333302</v>
      </c>
      <c r="L61" s="164">
        <f t="shared" ref="L61:L62" si="13">H61*I61</f>
        <v>0</v>
      </c>
    </row>
    <row r="62" spans="1:12" ht="12.75" customHeight="1" x14ac:dyDescent="0.2">
      <c r="A62" s="144"/>
      <c r="B62" s="160" t="s">
        <v>363</v>
      </c>
      <c r="C62" s="160" t="s">
        <v>381</v>
      </c>
      <c r="D62" s="161" t="s">
        <v>382</v>
      </c>
      <c r="E62" s="162" t="s">
        <v>283</v>
      </c>
      <c r="F62" s="162">
        <v>2.79</v>
      </c>
      <c r="G62" s="162">
        <v>3.11</v>
      </c>
      <c r="H62" s="165" t="s">
        <v>383</v>
      </c>
      <c r="I62" s="164"/>
      <c r="J62" s="164">
        <v>34.907733333333297</v>
      </c>
      <c r="K62" s="164">
        <v>34.907733333333297</v>
      </c>
      <c r="L62" s="164">
        <f t="shared" si="13"/>
        <v>0</v>
      </c>
    </row>
    <row r="63" spans="1:12" ht="12.75" customHeight="1" x14ac:dyDescent="0.2">
      <c r="A63" s="148"/>
      <c r="B63" s="149"/>
      <c r="C63" s="150"/>
      <c r="D63" s="151"/>
      <c r="E63" s="149"/>
      <c r="F63" s="149"/>
      <c r="G63" s="149"/>
      <c r="H63" s="149"/>
      <c r="I63" s="149"/>
      <c r="J63" s="149"/>
      <c r="K63" s="149"/>
      <c r="L63" s="149"/>
    </row>
    <row r="64" spans="1:12" ht="22.5" customHeight="1" x14ac:dyDescent="0.2">
      <c r="A64" s="154" t="s">
        <v>402</v>
      </c>
      <c r="B64" s="155" t="s">
        <v>356</v>
      </c>
      <c r="C64" s="155" t="s">
        <v>403</v>
      </c>
      <c r="D64" s="156" t="s">
        <v>404</v>
      </c>
      <c r="E64" s="155" t="s">
        <v>359</v>
      </c>
      <c r="F64" s="157">
        <v>35.380000000000003</v>
      </c>
      <c r="G64" s="157">
        <v>35.700000000000003</v>
      </c>
      <c r="H64" s="158"/>
      <c r="I64" s="159"/>
      <c r="J64" s="159">
        <v>35.5377333333333</v>
      </c>
      <c r="K64" s="159">
        <v>35.5377333333333</v>
      </c>
      <c r="L64" s="159">
        <f>SUM(L65:L66)</f>
        <v>0</v>
      </c>
    </row>
    <row r="65" spans="1:12" ht="33.75" customHeight="1" x14ac:dyDescent="0.2">
      <c r="A65" s="144"/>
      <c r="B65" s="160" t="s">
        <v>370</v>
      </c>
      <c r="C65" s="160" t="s">
        <v>405</v>
      </c>
      <c r="D65" s="161" t="s">
        <v>406</v>
      </c>
      <c r="E65" s="162" t="s">
        <v>373</v>
      </c>
      <c r="F65" s="162">
        <v>32.590000000000003</v>
      </c>
      <c r="G65" s="162">
        <v>32.590000000000003</v>
      </c>
      <c r="H65" s="163">
        <v>1</v>
      </c>
      <c r="I65" s="164"/>
      <c r="J65" s="164">
        <v>36.167733333333302</v>
      </c>
      <c r="K65" s="164">
        <v>36.167733333333302</v>
      </c>
      <c r="L65" s="164">
        <f t="shared" ref="L65:L66" si="14">H65*I65</f>
        <v>0</v>
      </c>
    </row>
    <row r="66" spans="1:12" ht="12.75" customHeight="1" x14ac:dyDescent="0.2">
      <c r="A66" s="144"/>
      <c r="B66" s="160" t="s">
        <v>363</v>
      </c>
      <c r="C66" s="160" t="s">
        <v>381</v>
      </c>
      <c r="D66" s="161" t="s">
        <v>382</v>
      </c>
      <c r="E66" s="162" t="s">
        <v>283</v>
      </c>
      <c r="F66" s="162">
        <v>2.79</v>
      </c>
      <c r="G66" s="162">
        <v>3.11</v>
      </c>
      <c r="H66" s="165" t="s">
        <v>383</v>
      </c>
      <c r="I66" s="164"/>
      <c r="J66" s="164">
        <v>36.797733333333298</v>
      </c>
      <c r="K66" s="164">
        <v>36.797733333333298</v>
      </c>
      <c r="L66" s="164">
        <f t="shared" si="14"/>
        <v>0</v>
      </c>
    </row>
    <row r="67" spans="1:12" ht="12.75" customHeight="1" x14ac:dyDescent="0.2">
      <c r="A67" s="148"/>
      <c r="B67" s="149"/>
      <c r="C67" s="150"/>
      <c r="D67" s="151"/>
      <c r="E67" s="149"/>
      <c r="F67" s="149"/>
      <c r="G67" s="149"/>
      <c r="H67" s="149"/>
      <c r="I67" s="149"/>
      <c r="J67" s="149"/>
      <c r="K67" s="149"/>
      <c r="L67" s="149"/>
    </row>
    <row r="68" spans="1:12" ht="12.75" customHeight="1" x14ac:dyDescent="0.2">
      <c r="A68" s="154" t="s">
        <v>407</v>
      </c>
      <c r="B68" s="155" t="s">
        <v>356</v>
      </c>
      <c r="C68" s="155" t="s">
        <v>408</v>
      </c>
      <c r="D68" s="156" t="s">
        <v>152</v>
      </c>
      <c r="E68" s="155" t="s">
        <v>359</v>
      </c>
      <c r="F68" s="157">
        <v>23</v>
      </c>
      <c r="G68" s="157">
        <v>23.32</v>
      </c>
      <c r="H68" s="158"/>
      <c r="I68" s="159"/>
      <c r="J68" s="159">
        <v>37.427733333333201</v>
      </c>
      <c r="K68" s="159">
        <v>37.427733333333201</v>
      </c>
      <c r="L68" s="159">
        <f>SUM(L69:L70)</f>
        <v>0</v>
      </c>
    </row>
    <row r="69" spans="1:12" ht="33.75" customHeight="1" x14ac:dyDescent="0.2">
      <c r="A69" s="144"/>
      <c r="B69" s="160" t="s">
        <v>370</v>
      </c>
      <c r="C69" s="160" t="s">
        <v>379</v>
      </c>
      <c r="D69" s="161" t="s">
        <v>380</v>
      </c>
      <c r="E69" s="162" t="s">
        <v>373</v>
      </c>
      <c r="F69" s="162">
        <v>20.21</v>
      </c>
      <c r="G69" s="162">
        <v>20.21</v>
      </c>
      <c r="H69" s="163">
        <v>1</v>
      </c>
      <c r="I69" s="164"/>
      <c r="J69" s="164">
        <v>38.057733333333204</v>
      </c>
      <c r="K69" s="164">
        <v>38.057733333333204</v>
      </c>
      <c r="L69" s="164">
        <f t="shared" ref="L69:L70" si="15">H69*I69</f>
        <v>0</v>
      </c>
    </row>
    <row r="70" spans="1:12" ht="12.75" customHeight="1" x14ac:dyDescent="0.2">
      <c r="A70" s="144"/>
      <c r="B70" s="160" t="s">
        <v>363</v>
      </c>
      <c r="C70" s="160" t="s">
        <v>381</v>
      </c>
      <c r="D70" s="161" t="s">
        <v>382</v>
      </c>
      <c r="E70" s="162" t="s">
        <v>283</v>
      </c>
      <c r="F70" s="162">
        <v>2.79</v>
      </c>
      <c r="G70" s="162">
        <v>3.11</v>
      </c>
      <c r="H70" s="165" t="s">
        <v>383</v>
      </c>
      <c r="I70" s="164"/>
      <c r="J70" s="164">
        <v>38.687733333333199</v>
      </c>
      <c r="K70" s="164">
        <v>38.687733333333199</v>
      </c>
      <c r="L70" s="164">
        <f t="shared" si="15"/>
        <v>0</v>
      </c>
    </row>
    <row r="71" spans="1:12" ht="12.75" customHeight="1" x14ac:dyDescent="0.2">
      <c r="A71" s="148"/>
      <c r="B71" s="149"/>
      <c r="C71" s="150"/>
      <c r="D71" s="151"/>
      <c r="E71" s="149"/>
      <c r="F71" s="149"/>
      <c r="G71" s="149"/>
      <c r="H71" s="149"/>
      <c r="I71" s="149"/>
      <c r="J71" s="149"/>
      <c r="K71" s="149"/>
      <c r="L71" s="149"/>
    </row>
    <row r="72" spans="1:12" ht="12.75" customHeight="1" x14ac:dyDescent="0.2">
      <c r="A72" s="154" t="s">
        <v>409</v>
      </c>
      <c r="B72" s="155" t="s">
        <v>356</v>
      </c>
      <c r="C72" s="155" t="s">
        <v>410</v>
      </c>
      <c r="D72" s="156" t="s">
        <v>155</v>
      </c>
      <c r="E72" s="155" t="s">
        <v>359</v>
      </c>
      <c r="F72" s="157">
        <v>20.27</v>
      </c>
      <c r="G72" s="157">
        <v>20.59</v>
      </c>
      <c r="H72" s="158"/>
      <c r="I72" s="159"/>
      <c r="J72" s="159">
        <v>39.317733333333202</v>
      </c>
      <c r="K72" s="159">
        <v>39.317733333333202</v>
      </c>
      <c r="L72" s="159">
        <f>SUM(L73:L74)</f>
        <v>0</v>
      </c>
    </row>
    <row r="73" spans="1:12" ht="33.75" customHeight="1" x14ac:dyDescent="0.2">
      <c r="A73" s="144"/>
      <c r="B73" s="160" t="s">
        <v>370</v>
      </c>
      <c r="C73" s="160" t="s">
        <v>386</v>
      </c>
      <c r="D73" s="161" t="s">
        <v>387</v>
      </c>
      <c r="E73" s="162" t="s">
        <v>373</v>
      </c>
      <c r="F73" s="162">
        <v>17.48</v>
      </c>
      <c r="G73" s="162">
        <v>17.48</v>
      </c>
      <c r="H73" s="163">
        <v>1</v>
      </c>
      <c r="I73" s="164"/>
      <c r="J73" s="164">
        <v>39.947733333333197</v>
      </c>
      <c r="K73" s="164">
        <v>39.947733333333197</v>
      </c>
      <c r="L73" s="164">
        <f t="shared" ref="L73:L74" si="16">H73*I73</f>
        <v>0</v>
      </c>
    </row>
    <row r="74" spans="1:12" ht="12.75" customHeight="1" x14ac:dyDescent="0.2">
      <c r="A74" s="144"/>
      <c r="B74" s="160" t="s">
        <v>363</v>
      </c>
      <c r="C74" s="160" t="s">
        <v>381</v>
      </c>
      <c r="D74" s="161" t="s">
        <v>382</v>
      </c>
      <c r="E74" s="162" t="s">
        <v>283</v>
      </c>
      <c r="F74" s="162">
        <v>2.79</v>
      </c>
      <c r="G74" s="162">
        <v>3.11</v>
      </c>
      <c r="H74" s="165" t="s">
        <v>383</v>
      </c>
      <c r="I74" s="164"/>
      <c r="J74" s="164">
        <v>40.5777333333332</v>
      </c>
      <c r="K74" s="164">
        <v>40.5777333333332</v>
      </c>
      <c r="L74" s="164">
        <f t="shared" si="16"/>
        <v>0</v>
      </c>
    </row>
    <row r="75" spans="1:12" ht="12.75" customHeight="1" x14ac:dyDescent="0.2">
      <c r="A75" s="148"/>
      <c r="B75" s="149"/>
      <c r="C75" s="150"/>
      <c r="D75" s="151"/>
      <c r="E75" s="149"/>
      <c r="F75" s="149"/>
      <c r="G75" s="149"/>
      <c r="H75" s="149"/>
      <c r="I75" s="149"/>
      <c r="J75" s="149"/>
      <c r="K75" s="149"/>
      <c r="L75" s="149"/>
    </row>
    <row r="76" spans="1:12" ht="12.75" customHeight="1" x14ac:dyDescent="0.2">
      <c r="A76" s="154" t="s">
        <v>411</v>
      </c>
      <c r="B76" s="155" t="s">
        <v>356</v>
      </c>
      <c r="C76" s="155" t="s">
        <v>412</v>
      </c>
      <c r="D76" s="156" t="s">
        <v>158</v>
      </c>
      <c r="E76" s="155" t="s">
        <v>359</v>
      </c>
      <c r="F76" s="157">
        <v>20.27</v>
      </c>
      <c r="G76" s="157">
        <v>20.59</v>
      </c>
      <c r="H76" s="158"/>
      <c r="I76" s="159"/>
      <c r="J76" s="159">
        <v>41.207733333333202</v>
      </c>
      <c r="K76" s="159">
        <v>41.207733333333202</v>
      </c>
      <c r="L76" s="159">
        <f>SUM(L77:L78)</f>
        <v>0</v>
      </c>
    </row>
    <row r="77" spans="1:12" ht="33.75" customHeight="1" x14ac:dyDescent="0.2">
      <c r="A77" s="144"/>
      <c r="B77" s="160" t="s">
        <v>370</v>
      </c>
      <c r="C77" s="160" t="s">
        <v>386</v>
      </c>
      <c r="D77" s="166" t="s">
        <v>387</v>
      </c>
      <c r="E77" s="167" t="s">
        <v>373</v>
      </c>
      <c r="F77" s="167">
        <v>17.48</v>
      </c>
      <c r="G77" s="167">
        <v>17.48</v>
      </c>
      <c r="H77" s="168">
        <v>1</v>
      </c>
      <c r="I77" s="164"/>
      <c r="J77" s="164">
        <v>41.837733333333198</v>
      </c>
      <c r="K77" s="164">
        <v>41.837733333333198</v>
      </c>
      <c r="L77" s="164">
        <f t="shared" ref="L77:L78" si="17">H77*I77</f>
        <v>0</v>
      </c>
    </row>
    <row r="78" spans="1:12" ht="12.75" customHeight="1" x14ac:dyDescent="0.2">
      <c r="A78" s="144"/>
      <c r="B78" s="169" t="s">
        <v>363</v>
      </c>
      <c r="C78" s="160" t="s">
        <v>381</v>
      </c>
      <c r="D78" s="161" t="s">
        <v>382</v>
      </c>
      <c r="E78" s="162" t="s">
        <v>283</v>
      </c>
      <c r="F78" s="162">
        <v>2.79</v>
      </c>
      <c r="G78" s="162">
        <v>3.11</v>
      </c>
      <c r="H78" s="165" t="s">
        <v>383</v>
      </c>
      <c r="I78" s="164"/>
      <c r="J78" s="164">
        <v>42.4677333333332</v>
      </c>
      <c r="K78" s="164">
        <v>42.4677333333332</v>
      </c>
      <c r="L78" s="164">
        <f t="shared" si="17"/>
        <v>0</v>
      </c>
    </row>
    <row r="79" spans="1:12" ht="12.75" customHeight="1" x14ac:dyDescent="0.2">
      <c r="A79" s="148"/>
      <c r="B79" s="149"/>
      <c r="C79" s="150"/>
      <c r="D79" s="151"/>
      <c r="E79" s="149"/>
      <c r="F79" s="149"/>
      <c r="G79" s="149"/>
      <c r="H79" s="149"/>
      <c r="I79" s="149"/>
      <c r="J79" s="149"/>
      <c r="K79" s="149"/>
      <c r="L79" s="149"/>
    </row>
    <row r="80" spans="1:12" ht="12.75" customHeight="1" x14ac:dyDescent="0.2">
      <c r="A80" s="154" t="s">
        <v>413</v>
      </c>
      <c r="B80" s="155" t="s">
        <v>356</v>
      </c>
      <c r="C80" s="155" t="s">
        <v>414</v>
      </c>
      <c r="D80" s="156" t="s">
        <v>163</v>
      </c>
      <c r="E80" s="155" t="s">
        <v>359</v>
      </c>
      <c r="F80" s="157">
        <v>23</v>
      </c>
      <c r="G80" s="157">
        <v>23.32</v>
      </c>
      <c r="H80" s="158"/>
      <c r="I80" s="159"/>
      <c r="J80" s="159">
        <v>43.097733333333203</v>
      </c>
      <c r="K80" s="159">
        <v>43.097733333333203</v>
      </c>
      <c r="L80" s="159">
        <f>SUM(L81:L82)</f>
        <v>0</v>
      </c>
    </row>
    <row r="81" spans="1:12" ht="33.75" customHeight="1" x14ac:dyDescent="0.2">
      <c r="A81" s="144"/>
      <c r="B81" s="160" t="s">
        <v>370</v>
      </c>
      <c r="C81" s="160" t="s">
        <v>379</v>
      </c>
      <c r="D81" s="161" t="s">
        <v>380</v>
      </c>
      <c r="E81" s="162" t="s">
        <v>373</v>
      </c>
      <c r="F81" s="162">
        <v>20.21</v>
      </c>
      <c r="G81" s="162">
        <v>20.21</v>
      </c>
      <c r="H81" s="163">
        <v>1</v>
      </c>
      <c r="I81" s="164"/>
      <c r="J81" s="164">
        <v>43.727733333333198</v>
      </c>
      <c r="K81" s="164">
        <v>43.727733333333198</v>
      </c>
      <c r="L81" s="164">
        <f t="shared" ref="L81:L82" si="18">H81*I81</f>
        <v>0</v>
      </c>
    </row>
    <row r="82" spans="1:12" ht="12.75" customHeight="1" x14ac:dyDescent="0.2">
      <c r="A82" s="144"/>
      <c r="B82" s="160" t="s">
        <v>363</v>
      </c>
      <c r="C82" s="160" t="s">
        <v>381</v>
      </c>
      <c r="D82" s="161" t="s">
        <v>382</v>
      </c>
      <c r="E82" s="162" t="s">
        <v>283</v>
      </c>
      <c r="F82" s="162">
        <v>2.79</v>
      </c>
      <c r="G82" s="162">
        <v>3.11</v>
      </c>
      <c r="H82" s="165" t="s">
        <v>383</v>
      </c>
      <c r="I82" s="164"/>
      <c r="J82" s="164">
        <v>44.357733333333201</v>
      </c>
      <c r="K82" s="164">
        <v>44.357733333333201</v>
      </c>
      <c r="L82" s="164">
        <f t="shared" si="18"/>
        <v>0</v>
      </c>
    </row>
    <row r="83" spans="1:12" ht="12.75" customHeight="1" x14ac:dyDescent="0.2">
      <c r="A83" s="170"/>
      <c r="B83" s="171"/>
      <c r="C83" s="171"/>
      <c r="D83" s="172"/>
      <c r="E83" s="173"/>
      <c r="F83" s="173"/>
      <c r="G83" s="173"/>
      <c r="H83" s="173"/>
      <c r="I83" s="174"/>
      <c r="J83" s="174"/>
      <c r="K83" s="174"/>
      <c r="L83" s="174"/>
    </row>
    <row r="84" spans="1:12" ht="12.75" customHeight="1" x14ac:dyDescent="0.2">
      <c r="A84" s="175" t="s">
        <v>415</v>
      </c>
      <c r="B84" s="155" t="s">
        <v>356</v>
      </c>
      <c r="C84" s="155" t="s">
        <v>416</v>
      </c>
      <c r="D84" s="156" t="s">
        <v>417</v>
      </c>
      <c r="E84" s="155" t="s">
        <v>196</v>
      </c>
      <c r="F84" s="157">
        <v>35.25</v>
      </c>
      <c r="G84" s="157">
        <v>36.050000000000004</v>
      </c>
      <c r="H84" s="158"/>
      <c r="I84" s="176"/>
      <c r="J84" s="177">
        <v>45.617733333333199</v>
      </c>
      <c r="K84" s="177">
        <v>45.617733333333199</v>
      </c>
      <c r="L84" s="176">
        <f>SUM(L85:L87)</f>
        <v>0</v>
      </c>
    </row>
    <row r="85" spans="1:12" ht="12.75" customHeight="1" x14ac:dyDescent="0.2">
      <c r="A85" s="144"/>
      <c r="B85" s="169" t="s">
        <v>370</v>
      </c>
      <c r="C85" s="160" t="s">
        <v>418</v>
      </c>
      <c r="D85" s="161" t="s">
        <v>195</v>
      </c>
      <c r="E85" s="162" t="s">
        <v>419</v>
      </c>
      <c r="F85" s="162">
        <v>28.26</v>
      </c>
      <c r="G85" s="162">
        <v>28.26</v>
      </c>
      <c r="H85" s="163">
        <v>0.1908</v>
      </c>
      <c r="I85" s="164"/>
      <c r="J85" s="164">
        <v>46.247733333333201</v>
      </c>
      <c r="K85" s="164">
        <v>46.247733333333201</v>
      </c>
      <c r="L85" s="164">
        <f t="shared" ref="L85:L87" si="19">SUM(H85*I85)</f>
        <v>0</v>
      </c>
    </row>
    <row r="86" spans="1:12" ht="12.75" customHeight="1" x14ac:dyDescent="0.2">
      <c r="A86" s="144"/>
      <c r="B86" s="169" t="s">
        <v>370</v>
      </c>
      <c r="C86" s="160" t="s">
        <v>420</v>
      </c>
      <c r="D86" s="144" t="s">
        <v>421</v>
      </c>
      <c r="E86" s="162" t="s">
        <v>419</v>
      </c>
      <c r="F86" s="162"/>
      <c r="G86" s="162"/>
      <c r="H86" s="163">
        <v>5.7500000000000002E-2</v>
      </c>
      <c r="I86" s="164"/>
      <c r="J86" s="178"/>
      <c r="K86" s="178"/>
      <c r="L86" s="164">
        <f t="shared" si="19"/>
        <v>0</v>
      </c>
    </row>
    <row r="87" spans="1:12" ht="12.75" customHeight="1" x14ac:dyDescent="0.2">
      <c r="A87" s="144"/>
      <c r="B87" s="169" t="s">
        <v>363</v>
      </c>
      <c r="C87" s="160" t="s">
        <v>422</v>
      </c>
      <c r="D87" s="161" t="s">
        <v>423</v>
      </c>
      <c r="E87" s="162" t="s">
        <v>283</v>
      </c>
      <c r="F87" s="162">
        <v>6.99</v>
      </c>
      <c r="G87" s="162">
        <v>7.79</v>
      </c>
      <c r="H87" s="163">
        <v>6.3500000000000001E-2</v>
      </c>
      <c r="I87" s="164"/>
      <c r="J87" s="179"/>
      <c r="K87" s="179"/>
      <c r="L87" s="164">
        <f t="shared" si="19"/>
        <v>0</v>
      </c>
    </row>
    <row r="88" spans="1:12" ht="12.75" customHeight="1" x14ac:dyDescent="0.2">
      <c r="A88" s="180"/>
      <c r="B88" s="181"/>
      <c r="C88" s="181"/>
      <c r="D88" s="182"/>
      <c r="E88" s="183"/>
      <c r="F88" s="183"/>
      <c r="G88" s="183"/>
      <c r="H88" s="183"/>
      <c r="I88" s="149"/>
      <c r="J88" s="149"/>
      <c r="K88" s="149"/>
      <c r="L88" s="149"/>
    </row>
    <row r="89" spans="1:12" ht="12.75" customHeight="1" x14ac:dyDescent="0.2">
      <c r="A89" s="184"/>
      <c r="B89" s="185"/>
      <c r="C89" s="186"/>
      <c r="D89" s="187"/>
      <c r="E89" s="185"/>
      <c r="F89" s="185"/>
      <c r="G89" s="185"/>
      <c r="H89" s="185"/>
      <c r="I89" s="188"/>
      <c r="J89" s="188"/>
      <c r="K89" s="188"/>
      <c r="L89" s="188"/>
    </row>
    <row r="90" spans="1:12" ht="12.75" customHeight="1" x14ac:dyDescent="0.2">
      <c r="A90" s="175" t="s">
        <v>424</v>
      </c>
      <c r="B90" s="155" t="s">
        <v>356</v>
      </c>
      <c r="C90" s="155" t="s">
        <v>425</v>
      </c>
      <c r="D90" s="156" t="s">
        <v>199</v>
      </c>
      <c r="E90" s="155" t="s">
        <v>359</v>
      </c>
      <c r="F90" s="157">
        <v>34.049999999999997</v>
      </c>
      <c r="G90" s="157">
        <v>34.85</v>
      </c>
      <c r="H90" s="158"/>
      <c r="I90" s="189"/>
      <c r="J90" s="190">
        <v>47.507733333333199</v>
      </c>
      <c r="K90" s="190">
        <v>47.507733333333199</v>
      </c>
      <c r="L90" s="189">
        <f>SUM(L91:L93)</f>
        <v>0</v>
      </c>
    </row>
    <row r="91" spans="1:12" ht="12.75" customHeight="1" x14ac:dyDescent="0.2">
      <c r="A91" s="144"/>
      <c r="B91" s="169" t="s">
        <v>370</v>
      </c>
      <c r="C91" s="160" t="s">
        <v>426</v>
      </c>
      <c r="D91" s="161" t="s">
        <v>427</v>
      </c>
      <c r="E91" s="162" t="s">
        <v>419</v>
      </c>
      <c r="F91" s="162">
        <v>27.06</v>
      </c>
      <c r="G91" s="162">
        <v>27.06</v>
      </c>
      <c r="H91" s="163">
        <v>0.1908</v>
      </c>
      <c r="I91" s="164"/>
      <c r="J91" s="164">
        <v>48.137733333333202</v>
      </c>
      <c r="K91" s="164">
        <v>48.137733333333202</v>
      </c>
      <c r="L91" s="164">
        <f t="shared" ref="L91:L93" si="20">H91*I91</f>
        <v>0</v>
      </c>
    </row>
    <row r="92" spans="1:12" ht="12.75" customHeight="1" x14ac:dyDescent="0.2">
      <c r="A92" s="144"/>
      <c r="B92" s="169" t="s">
        <v>370</v>
      </c>
      <c r="C92" s="160" t="s">
        <v>420</v>
      </c>
      <c r="D92" s="144" t="s">
        <v>421</v>
      </c>
      <c r="E92" s="162" t="s">
        <v>419</v>
      </c>
      <c r="F92" s="162"/>
      <c r="G92" s="162"/>
      <c r="H92" s="163">
        <v>5.7500000000000002E-2</v>
      </c>
      <c r="I92" s="164"/>
      <c r="J92" s="178"/>
      <c r="K92" s="178"/>
      <c r="L92" s="164">
        <f t="shared" si="20"/>
        <v>0</v>
      </c>
    </row>
    <row r="93" spans="1:12" ht="12.75" customHeight="1" x14ac:dyDescent="0.2">
      <c r="A93" s="144"/>
      <c r="B93" s="169" t="s">
        <v>363</v>
      </c>
      <c r="C93" s="160" t="s">
        <v>422</v>
      </c>
      <c r="D93" s="161" t="s">
        <v>423</v>
      </c>
      <c r="E93" s="162" t="s">
        <v>283</v>
      </c>
      <c r="F93" s="162">
        <v>6.99</v>
      </c>
      <c r="G93" s="162">
        <v>7.79</v>
      </c>
      <c r="H93" s="163">
        <v>6.3500000000000001E-2</v>
      </c>
      <c r="I93" s="164"/>
      <c r="J93" s="179"/>
      <c r="K93" s="179"/>
      <c r="L93" s="164">
        <f t="shared" si="20"/>
        <v>0</v>
      </c>
    </row>
    <row r="94" spans="1:12" ht="12.75" customHeight="1" x14ac:dyDescent="0.2">
      <c r="A94" s="191"/>
      <c r="B94" s="181"/>
      <c r="C94" s="181"/>
      <c r="D94" s="182"/>
      <c r="E94" s="183"/>
      <c r="F94" s="183"/>
      <c r="G94" s="183"/>
      <c r="H94" s="183"/>
      <c r="I94" s="192"/>
      <c r="J94" s="192"/>
      <c r="K94" s="192"/>
      <c r="L94" s="192"/>
    </row>
    <row r="95" spans="1:12" ht="12.75" customHeight="1" x14ac:dyDescent="0.2">
      <c r="A95" s="175" t="s">
        <v>428</v>
      </c>
      <c r="B95" s="155" t="s">
        <v>356</v>
      </c>
      <c r="C95" s="155" t="s">
        <v>429</v>
      </c>
      <c r="D95" s="156" t="s">
        <v>202</v>
      </c>
      <c r="E95" s="155" t="s">
        <v>359</v>
      </c>
      <c r="F95" s="157">
        <v>174.14999999999998</v>
      </c>
      <c r="G95" s="157">
        <v>175.59</v>
      </c>
      <c r="H95" s="158"/>
      <c r="I95" s="189"/>
      <c r="J95" s="190">
        <v>49.3977333333332</v>
      </c>
      <c r="K95" s="190">
        <v>49.3977333333332</v>
      </c>
      <c r="L95" s="189">
        <f>SUM(L96:L99)</f>
        <v>0</v>
      </c>
    </row>
    <row r="96" spans="1:12" ht="12.75" customHeight="1" x14ac:dyDescent="0.2">
      <c r="A96" s="144"/>
      <c r="B96" s="169" t="s">
        <v>370</v>
      </c>
      <c r="C96" s="163" t="s">
        <v>430</v>
      </c>
      <c r="D96" s="161" t="s">
        <v>431</v>
      </c>
      <c r="E96" s="162" t="s">
        <v>373</v>
      </c>
      <c r="F96" s="162">
        <v>162.29</v>
      </c>
      <c r="G96" s="162">
        <v>162.29</v>
      </c>
      <c r="H96" s="163">
        <v>1</v>
      </c>
      <c r="I96" s="193"/>
      <c r="J96" s="164">
        <v>50.027733333333202</v>
      </c>
      <c r="K96" s="164">
        <v>50.027733333333202</v>
      </c>
      <c r="L96" s="164">
        <f t="shared" ref="L96:L99" si="21">H96*I96</f>
        <v>0</v>
      </c>
    </row>
    <row r="97" spans="1:12" ht="12.75" customHeight="1" x14ac:dyDescent="0.2">
      <c r="A97" s="144"/>
      <c r="B97" s="160" t="s">
        <v>363</v>
      </c>
      <c r="C97" s="194" t="s">
        <v>381</v>
      </c>
      <c r="D97" s="195" t="s">
        <v>382</v>
      </c>
      <c r="E97" s="162" t="s">
        <v>283</v>
      </c>
      <c r="F97" s="162">
        <v>9.07</v>
      </c>
      <c r="G97" s="162">
        <v>10.19</v>
      </c>
      <c r="H97" s="194" t="s">
        <v>432</v>
      </c>
      <c r="I97" s="196"/>
      <c r="J97" s="197"/>
      <c r="K97" s="197"/>
      <c r="L97" s="164">
        <f t="shared" si="21"/>
        <v>0</v>
      </c>
    </row>
    <row r="98" spans="1:12" ht="12.75" customHeight="1" x14ac:dyDescent="0.2">
      <c r="A98" s="144"/>
      <c r="B98" s="160" t="s">
        <v>363</v>
      </c>
      <c r="C98" s="194" t="s">
        <v>433</v>
      </c>
      <c r="D98" s="195" t="s">
        <v>434</v>
      </c>
      <c r="E98" s="162" t="s">
        <v>283</v>
      </c>
      <c r="F98" s="162">
        <v>2.79</v>
      </c>
      <c r="G98" s="162">
        <v>3.11</v>
      </c>
      <c r="H98" s="194" t="s">
        <v>432</v>
      </c>
      <c r="I98" s="196"/>
      <c r="J98" s="198">
        <v>50.657733333333198</v>
      </c>
      <c r="K98" s="198">
        <v>50.657733333333198</v>
      </c>
      <c r="L98" s="164">
        <f t="shared" si="21"/>
        <v>0</v>
      </c>
    </row>
    <row r="99" spans="1:12" ht="12.75" customHeight="1" x14ac:dyDescent="0.2">
      <c r="A99" s="170"/>
      <c r="B99" s="160" t="s">
        <v>363</v>
      </c>
      <c r="C99" s="194" t="s">
        <v>435</v>
      </c>
      <c r="D99" s="195" t="s">
        <v>436</v>
      </c>
      <c r="E99" s="162" t="s">
        <v>283</v>
      </c>
      <c r="F99" s="199"/>
      <c r="G99" s="199"/>
      <c r="H99" s="194" t="s">
        <v>432</v>
      </c>
      <c r="I99" s="196"/>
      <c r="J99" s="200"/>
      <c r="K99" s="200"/>
      <c r="L99" s="164">
        <f t="shared" si="21"/>
        <v>0</v>
      </c>
    </row>
    <row r="100" spans="1:12" ht="12.75" customHeight="1" x14ac:dyDescent="0.2">
      <c r="A100" s="191"/>
      <c r="B100" s="181"/>
      <c r="C100" s="181"/>
      <c r="D100" s="182"/>
      <c r="E100" s="183"/>
      <c r="F100" s="183"/>
      <c r="G100" s="183"/>
      <c r="H100" s="183"/>
      <c r="I100" s="201"/>
      <c r="J100" s="201"/>
      <c r="K100" s="201"/>
      <c r="L100" s="201"/>
    </row>
    <row r="101" spans="1:12" ht="12.75" customHeight="1" x14ac:dyDescent="0.2">
      <c r="A101" s="184"/>
      <c r="B101" s="185"/>
      <c r="C101" s="186"/>
      <c r="D101" s="187"/>
      <c r="E101" s="185"/>
      <c r="F101" s="185"/>
      <c r="G101" s="185"/>
      <c r="H101" s="185"/>
      <c r="I101" s="202"/>
      <c r="J101" s="202">
        <v>51.2877333333332</v>
      </c>
      <c r="K101" s="202">
        <v>51.2877333333332</v>
      </c>
      <c r="L101" s="202"/>
    </row>
    <row r="102" spans="1:12" ht="33.75" customHeight="1" x14ac:dyDescent="0.2">
      <c r="A102" s="175" t="s">
        <v>437</v>
      </c>
      <c r="B102" s="155" t="s">
        <v>356</v>
      </c>
      <c r="C102" s="155" t="s">
        <v>438</v>
      </c>
      <c r="D102" s="156" t="s">
        <v>207</v>
      </c>
      <c r="E102" s="155"/>
      <c r="F102" s="157">
        <v>153.83999999999997</v>
      </c>
      <c r="G102" s="157">
        <v>155.28</v>
      </c>
      <c r="H102" s="158"/>
      <c r="I102" s="158"/>
      <c r="J102" s="158"/>
      <c r="K102" s="158"/>
      <c r="L102" s="203">
        <f>SUM(L103:L105)</f>
        <v>0</v>
      </c>
    </row>
    <row r="103" spans="1:12" ht="33.75" customHeight="1" x14ac:dyDescent="0.2">
      <c r="A103" s="144"/>
      <c r="B103" s="160" t="s">
        <v>370</v>
      </c>
      <c r="C103" s="160" t="s">
        <v>439</v>
      </c>
      <c r="D103" s="161" t="s">
        <v>233</v>
      </c>
      <c r="E103" s="162" t="s">
        <v>373</v>
      </c>
      <c r="F103" s="162">
        <v>141.97999999999999</v>
      </c>
      <c r="G103" s="162">
        <v>141.97999999999999</v>
      </c>
      <c r="H103" s="163">
        <v>1</v>
      </c>
      <c r="I103" s="204"/>
      <c r="J103" s="197"/>
      <c r="K103" s="197"/>
      <c r="L103" s="204">
        <f t="shared" ref="L103:L105" si="22">H103*I103</f>
        <v>0</v>
      </c>
    </row>
    <row r="104" spans="1:12" ht="12.75" customHeight="1" x14ac:dyDescent="0.2">
      <c r="A104" s="144"/>
      <c r="B104" s="169" t="s">
        <v>363</v>
      </c>
      <c r="C104" s="169" t="s">
        <v>433</v>
      </c>
      <c r="D104" s="166" t="s">
        <v>434</v>
      </c>
      <c r="E104" s="167" t="s">
        <v>283</v>
      </c>
      <c r="F104" s="167">
        <v>9.07</v>
      </c>
      <c r="G104" s="167">
        <v>10.19</v>
      </c>
      <c r="H104" s="194" t="s">
        <v>432</v>
      </c>
      <c r="I104" s="205"/>
      <c r="J104" s="200">
        <v>52.547733333333198</v>
      </c>
      <c r="K104" s="200">
        <v>52.547733333333198</v>
      </c>
      <c r="L104" s="206">
        <f t="shared" si="22"/>
        <v>0</v>
      </c>
    </row>
    <row r="105" spans="1:12" ht="12.75" customHeight="1" x14ac:dyDescent="0.2">
      <c r="A105" s="144"/>
      <c r="B105" s="169" t="s">
        <v>363</v>
      </c>
      <c r="C105" s="169" t="s">
        <v>381</v>
      </c>
      <c r="D105" s="166" t="s">
        <v>382</v>
      </c>
      <c r="E105" s="167" t="s">
        <v>283</v>
      </c>
      <c r="F105" s="167">
        <v>2.79</v>
      </c>
      <c r="G105" s="167">
        <v>3.11</v>
      </c>
      <c r="H105" s="194" t="s">
        <v>432</v>
      </c>
      <c r="I105" s="207"/>
      <c r="J105" s="207">
        <v>53.177733333333201</v>
      </c>
      <c r="K105" s="207">
        <v>53.177733333333201</v>
      </c>
      <c r="L105" s="206">
        <f t="shared" si="22"/>
        <v>0</v>
      </c>
    </row>
    <row r="106" spans="1:12" ht="12.75" customHeight="1" x14ac:dyDescent="0.2">
      <c r="A106" s="208"/>
      <c r="B106" s="209"/>
      <c r="C106" s="209"/>
      <c r="D106" s="210"/>
      <c r="E106" s="211"/>
      <c r="F106" s="211"/>
      <c r="G106" s="211"/>
      <c r="H106" s="211"/>
      <c r="I106" s="212"/>
      <c r="J106" s="212"/>
      <c r="K106" s="212"/>
      <c r="L106" s="212"/>
    </row>
    <row r="107" spans="1:12" ht="12.75" customHeight="1" x14ac:dyDescent="0.2">
      <c r="A107" s="191"/>
      <c r="B107" s="213"/>
      <c r="C107" s="214"/>
      <c r="D107" s="215"/>
      <c r="E107" s="213"/>
      <c r="F107" s="213"/>
      <c r="G107" s="213"/>
      <c r="H107" s="213"/>
      <c r="I107" s="174"/>
      <c r="J107" s="174">
        <v>53.807733333333204</v>
      </c>
      <c r="K107" s="174">
        <v>53.807733333333204</v>
      </c>
      <c r="L107" s="174"/>
    </row>
    <row r="108" spans="1:12" ht="22.5" customHeight="1" x14ac:dyDescent="0.2">
      <c r="A108" s="216" t="s">
        <v>440</v>
      </c>
      <c r="B108" s="217" t="s">
        <v>356</v>
      </c>
      <c r="C108" s="217" t="s">
        <v>441</v>
      </c>
      <c r="D108" s="218" t="s">
        <v>210</v>
      </c>
      <c r="E108" s="217"/>
      <c r="F108" s="219">
        <v>194.95999999999998</v>
      </c>
      <c r="G108" s="219">
        <v>196.4</v>
      </c>
      <c r="H108" s="220"/>
      <c r="I108" s="220"/>
      <c r="J108" s="220"/>
      <c r="K108" s="220"/>
      <c r="L108" s="221">
        <f>SUM(L109:L111)</f>
        <v>0</v>
      </c>
    </row>
    <row r="109" spans="1:12" ht="22.5" customHeight="1" x14ac:dyDescent="0.2">
      <c r="A109" s="144"/>
      <c r="B109" s="160" t="s">
        <v>360</v>
      </c>
      <c r="C109" s="160" t="s">
        <v>442</v>
      </c>
      <c r="D109" s="161" t="s">
        <v>443</v>
      </c>
      <c r="E109" s="162" t="s">
        <v>362</v>
      </c>
      <c r="F109" s="162">
        <v>183.1</v>
      </c>
      <c r="G109" s="162">
        <v>183.1</v>
      </c>
      <c r="H109" s="222">
        <v>1</v>
      </c>
      <c r="I109" s="205"/>
      <c r="J109" s="205">
        <v>54.437733333333199</v>
      </c>
      <c r="K109" s="205">
        <v>54.437733333333199</v>
      </c>
      <c r="L109" s="205">
        <f t="shared" ref="L109:L111" si="23">H109*I109</f>
        <v>0</v>
      </c>
    </row>
    <row r="110" spans="1:12" ht="22.5" customHeight="1" x14ac:dyDescent="0.2">
      <c r="A110" s="144"/>
      <c r="B110" s="169" t="s">
        <v>363</v>
      </c>
      <c r="C110" s="169" t="s">
        <v>433</v>
      </c>
      <c r="D110" s="161" t="s">
        <v>434</v>
      </c>
      <c r="E110" s="167" t="s">
        <v>283</v>
      </c>
      <c r="F110" s="167">
        <v>9.07</v>
      </c>
      <c r="G110" s="167">
        <v>10.19</v>
      </c>
      <c r="H110" s="194" t="s">
        <v>432</v>
      </c>
      <c r="I110" s="205"/>
      <c r="J110" s="190">
        <v>55.067733333333202</v>
      </c>
      <c r="K110" s="190">
        <v>55.067733333333202</v>
      </c>
      <c r="L110" s="200">
        <f t="shared" si="23"/>
        <v>0</v>
      </c>
    </row>
    <row r="111" spans="1:12" ht="12.75" customHeight="1" x14ac:dyDescent="0.2">
      <c r="A111" s="144"/>
      <c r="B111" s="160" t="s">
        <v>363</v>
      </c>
      <c r="C111" s="160" t="s">
        <v>381</v>
      </c>
      <c r="D111" s="161" t="s">
        <v>382</v>
      </c>
      <c r="E111" s="162" t="s">
        <v>283</v>
      </c>
      <c r="F111" s="162">
        <v>2.79</v>
      </c>
      <c r="G111" s="162">
        <v>3.11</v>
      </c>
      <c r="H111" s="194" t="s">
        <v>432</v>
      </c>
      <c r="I111" s="164"/>
      <c r="J111" s="164">
        <v>55.697733333333197</v>
      </c>
      <c r="K111" s="164">
        <v>55.697733333333197</v>
      </c>
      <c r="L111" s="200">
        <f t="shared" si="23"/>
        <v>0</v>
      </c>
    </row>
    <row r="112" spans="1:12" ht="12.75" customHeight="1" x14ac:dyDescent="0.2">
      <c r="A112" s="191"/>
      <c r="B112" s="181"/>
      <c r="C112" s="181"/>
      <c r="D112" s="182"/>
      <c r="E112" s="183"/>
      <c r="F112" s="183"/>
      <c r="G112" s="183"/>
      <c r="H112" s="183"/>
      <c r="I112" s="174"/>
      <c r="J112" s="174"/>
      <c r="K112" s="174"/>
      <c r="L112" s="174"/>
    </row>
    <row r="113" spans="1:12" ht="12.75" customHeight="1" x14ac:dyDescent="0.2">
      <c r="A113" s="184"/>
      <c r="B113" s="185"/>
      <c r="C113" s="186"/>
      <c r="D113" s="187"/>
      <c r="E113" s="185"/>
      <c r="F113" s="185"/>
      <c r="G113" s="185"/>
      <c r="H113" s="185"/>
      <c r="I113" s="149"/>
      <c r="J113" s="149"/>
      <c r="K113" s="149"/>
      <c r="L113" s="149"/>
    </row>
    <row r="114" spans="1:12" ht="12.75" customHeight="1" x14ac:dyDescent="0.2">
      <c r="A114" s="223" t="s">
        <v>444</v>
      </c>
      <c r="B114" s="155" t="s">
        <v>356</v>
      </c>
      <c r="C114" s="155" t="s">
        <v>445</v>
      </c>
      <c r="D114" s="156" t="s">
        <v>446</v>
      </c>
      <c r="E114" s="155"/>
      <c r="F114" s="157">
        <v>46.510000000000005</v>
      </c>
      <c r="G114" s="157">
        <v>47.17</v>
      </c>
      <c r="H114" s="224"/>
      <c r="I114" s="225"/>
      <c r="J114" s="225">
        <v>58.847733333333203</v>
      </c>
      <c r="K114" s="225">
        <v>58.847733333333203</v>
      </c>
      <c r="L114" s="226">
        <f>SUM(L115:L119)</f>
        <v>0</v>
      </c>
    </row>
    <row r="115" spans="1:12" ht="12.75" customHeight="1" x14ac:dyDescent="0.2">
      <c r="A115" s="227"/>
      <c r="B115" s="217" t="s">
        <v>360</v>
      </c>
      <c r="C115" s="228"/>
      <c r="D115" s="229" t="s">
        <v>446</v>
      </c>
      <c r="E115" s="217" t="s">
        <v>50</v>
      </c>
      <c r="F115" s="219"/>
      <c r="G115" s="219"/>
      <c r="H115" s="230">
        <v>1</v>
      </c>
      <c r="I115" s="231"/>
      <c r="J115" s="231"/>
      <c r="K115" s="231"/>
      <c r="L115" s="231">
        <f t="shared" ref="L115:L119" si="24">H115*I115</f>
        <v>0</v>
      </c>
    </row>
    <row r="116" spans="1:12" ht="45.75" customHeight="1" x14ac:dyDescent="0.2">
      <c r="A116" s="180"/>
      <c r="B116" s="169" t="s">
        <v>363</v>
      </c>
      <c r="C116" s="165" t="s">
        <v>447</v>
      </c>
      <c r="D116" s="232" t="s">
        <v>448</v>
      </c>
      <c r="E116" s="167" t="s">
        <v>362</v>
      </c>
      <c r="F116" s="167">
        <v>3.96</v>
      </c>
      <c r="G116" s="167">
        <v>4.29</v>
      </c>
      <c r="H116" s="168">
        <v>1.9590000000000001</v>
      </c>
      <c r="I116" s="164"/>
      <c r="J116" s="164">
        <v>59.477733333333198</v>
      </c>
      <c r="K116" s="164">
        <v>59.477733333333198</v>
      </c>
      <c r="L116" s="231">
        <f t="shared" si="24"/>
        <v>0</v>
      </c>
    </row>
    <row r="117" spans="1:12" ht="35.25" customHeight="1" x14ac:dyDescent="0.2">
      <c r="A117" s="180"/>
      <c r="B117" s="160" t="s">
        <v>449</v>
      </c>
      <c r="C117" s="165" t="s">
        <v>450</v>
      </c>
      <c r="D117" s="232" t="s">
        <v>451</v>
      </c>
      <c r="E117" s="162" t="s">
        <v>362</v>
      </c>
      <c r="F117" s="162">
        <v>39.950000000000003</v>
      </c>
      <c r="G117" s="162">
        <v>39.950000000000003</v>
      </c>
      <c r="H117" s="163">
        <v>1.9E-2</v>
      </c>
      <c r="I117" s="197"/>
      <c r="J117" s="197"/>
      <c r="K117" s="197"/>
      <c r="L117" s="231">
        <f t="shared" si="24"/>
        <v>0</v>
      </c>
    </row>
    <row r="118" spans="1:12" ht="26.25" customHeight="1" x14ac:dyDescent="0.2">
      <c r="A118" s="180"/>
      <c r="B118" s="233"/>
      <c r="C118" s="165" t="s">
        <v>381</v>
      </c>
      <c r="D118" s="232" t="s">
        <v>382</v>
      </c>
      <c r="E118" s="234" t="s">
        <v>283</v>
      </c>
      <c r="F118" s="234"/>
      <c r="G118" s="234"/>
      <c r="H118" s="194" t="s">
        <v>432</v>
      </c>
      <c r="I118" s="204"/>
      <c r="J118" s="197"/>
      <c r="K118" s="197"/>
      <c r="L118" s="231">
        <f t="shared" si="24"/>
        <v>0</v>
      </c>
    </row>
    <row r="119" spans="1:12" ht="12.75" customHeight="1" x14ac:dyDescent="0.2">
      <c r="A119" s="180"/>
      <c r="B119" s="233" t="s">
        <v>363</v>
      </c>
      <c r="C119" s="165" t="s">
        <v>433</v>
      </c>
      <c r="D119" s="232" t="s">
        <v>434</v>
      </c>
      <c r="E119" s="235" t="s">
        <v>283</v>
      </c>
      <c r="F119" s="235">
        <v>2.35</v>
      </c>
      <c r="G119" s="235">
        <v>2.65</v>
      </c>
      <c r="H119" s="194" t="s">
        <v>432</v>
      </c>
      <c r="I119" s="236"/>
      <c r="J119" s="189">
        <v>60.107733333333201</v>
      </c>
      <c r="K119" s="189">
        <v>60.107733333333201</v>
      </c>
      <c r="L119" s="231">
        <f t="shared" si="24"/>
        <v>0</v>
      </c>
    </row>
    <row r="120" spans="1:12" ht="12.75" customHeight="1" x14ac:dyDescent="0.25">
      <c r="A120" s="208"/>
      <c r="B120" s="209"/>
      <c r="C120" s="237"/>
      <c r="D120" s="210"/>
      <c r="E120" s="211"/>
      <c r="F120" s="211"/>
      <c r="G120" s="211"/>
      <c r="H120" s="211"/>
      <c r="I120" s="212"/>
      <c r="J120" s="212"/>
      <c r="K120" s="212"/>
      <c r="L120" s="212"/>
    </row>
    <row r="121" spans="1:12" ht="12.75" customHeight="1" x14ac:dyDescent="0.25">
      <c r="A121" s="184"/>
      <c r="B121" s="185"/>
      <c r="C121" s="238"/>
      <c r="D121" s="187"/>
      <c r="E121" s="185"/>
      <c r="F121" s="185"/>
      <c r="G121" s="185"/>
      <c r="H121" s="185"/>
      <c r="I121" s="190"/>
      <c r="J121" s="190"/>
      <c r="K121" s="190"/>
      <c r="L121" s="190"/>
    </row>
    <row r="122" spans="1:12" ht="22.5" customHeight="1" x14ac:dyDescent="0.2">
      <c r="A122" s="175" t="s">
        <v>452</v>
      </c>
      <c r="B122" s="155" t="s">
        <v>356</v>
      </c>
      <c r="C122" s="155" t="s">
        <v>453</v>
      </c>
      <c r="D122" s="156" t="s">
        <v>219</v>
      </c>
      <c r="E122" s="155"/>
      <c r="F122" s="157">
        <v>3.75</v>
      </c>
      <c r="G122" s="157">
        <v>4.08</v>
      </c>
      <c r="H122" s="158"/>
      <c r="I122" s="158"/>
      <c r="J122" s="158"/>
      <c r="K122" s="158"/>
      <c r="L122" s="239">
        <f>SUM(L123:L125)</f>
        <v>0</v>
      </c>
    </row>
    <row r="123" spans="1:12" ht="12.75" customHeight="1" x14ac:dyDescent="0.2">
      <c r="A123" s="144"/>
      <c r="B123" s="160" t="s">
        <v>370</v>
      </c>
      <c r="C123" s="160" t="s">
        <v>454</v>
      </c>
      <c r="D123" s="161" t="s">
        <v>219</v>
      </c>
      <c r="E123" s="162" t="s">
        <v>373</v>
      </c>
      <c r="F123" s="162">
        <v>1.1499999999999999</v>
      </c>
      <c r="G123" s="162">
        <v>1.1499999999999999</v>
      </c>
      <c r="H123" s="163">
        <v>1</v>
      </c>
      <c r="I123" s="205"/>
      <c r="J123" s="240">
        <v>61.997733333333201</v>
      </c>
      <c r="K123" s="241">
        <v>61.997733333333201</v>
      </c>
      <c r="L123" s="205">
        <f t="shared" ref="L123:L125" si="25">H123*I123</f>
        <v>0</v>
      </c>
    </row>
    <row r="124" spans="1:12" ht="12.75" customHeight="1" x14ac:dyDescent="0.2">
      <c r="A124" s="144"/>
      <c r="B124" s="169" t="s">
        <v>363</v>
      </c>
      <c r="C124" s="169" t="s">
        <v>433</v>
      </c>
      <c r="D124" s="161" t="s">
        <v>434</v>
      </c>
      <c r="E124" s="162" t="s">
        <v>283</v>
      </c>
      <c r="F124" s="162">
        <v>2.35</v>
      </c>
      <c r="G124" s="162">
        <v>2.65</v>
      </c>
      <c r="H124" s="163">
        <v>0.84799999999999998</v>
      </c>
      <c r="I124" s="164"/>
      <c r="J124" s="164">
        <v>62.627733333333197</v>
      </c>
      <c r="K124" s="242">
        <v>62.627733333333197</v>
      </c>
      <c r="L124" s="205">
        <f t="shared" si="25"/>
        <v>0</v>
      </c>
    </row>
    <row r="125" spans="1:12" ht="12.75" customHeight="1" x14ac:dyDescent="0.2">
      <c r="A125" s="144"/>
      <c r="B125" s="169" t="s">
        <v>363</v>
      </c>
      <c r="C125" s="160" t="s">
        <v>381</v>
      </c>
      <c r="D125" s="161" t="s">
        <v>382</v>
      </c>
      <c r="E125" s="162" t="s">
        <v>283</v>
      </c>
      <c r="F125" s="162">
        <v>0.25</v>
      </c>
      <c r="G125" s="162">
        <v>0.28000000000000003</v>
      </c>
      <c r="H125" s="163">
        <v>0.84799999999999998</v>
      </c>
      <c r="I125" s="164"/>
      <c r="J125" s="164">
        <v>63.257733333333199</v>
      </c>
      <c r="K125" s="242">
        <v>63.257733333333199</v>
      </c>
      <c r="L125" s="205">
        <f t="shared" si="25"/>
        <v>0</v>
      </c>
    </row>
    <row r="126" spans="1:12" ht="12.75" customHeight="1" x14ac:dyDescent="0.2">
      <c r="A126" s="184"/>
      <c r="B126" s="185"/>
      <c r="C126" s="186"/>
      <c r="D126" s="187"/>
      <c r="E126" s="185"/>
      <c r="F126" s="185"/>
      <c r="G126" s="185"/>
      <c r="H126" s="185"/>
      <c r="I126" s="149"/>
      <c r="J126" s="149"/>
      <c r="K126" s="149"/>
      <c r="L126" s="149"/>
    </row>
    <row r="127" spans="1:12" ht="22.5" customHeight="1" x14ac:dyDescent="0.2">
      <c r="A127" s="175" t="s">
        <v>455</v>
      </c>
      <c r="B127" s="155" t="s">
        <v>356</v>
      </c>
      <c r="C127" s="155" t="s">
        <v>456</v>
      </c>
      <c r="D127" s="156" t="s">
        <v>224</v>
      </c>
      <c r="E127" s="155"/>
      <c r="F127" s="157">
        <v>476.12</v>
      </c>
      <c r="G127" s="157">
        <v>476.44999999999993</v>
      </c>
      <c r="H127" s="158"/>
      <c r="I127" s="159"/>
      <c r="J127" s="159">
        <v>63.887733333333202</v>
      </c>
      <c r="K127" s="159">
        <v>63.887733333333202</v>
      </c>
      <c r="L127" s="159">
        <f>SUM(L128:L130)</f>
        <v>0</v>
      </c>
    </row>
    <row r="128" spans="1:12" ht="22.5" customHeight="1" x14ac:dyDescent="0.2">
      <c r="A128" s="144"/>
      <c r="B128" s="160" t="s">
        <v>370</v>
      </c>
      <c r="C128" s="163" t="s">
        <v>457</v>
      </c>
      <c r="D128" s="161" t="s">
        <v>458</v>
      </c>
      <c r="E128" s="162" t="s">
        <v>373</v>
      </c>
      <c r="F128" s="162">
        <v>473.52</v>
      </c>
      <c r="G128" s="162">
        <v>473.52</v>
      </c>
      <c r="H128" s="163">
        <v>1</v>
      </c>
      <c r="I128" s="164"/>
      <c r="J128" s="164">
        <v>64.517733333333197</v>
      </c>
      <c r="K128" s="164">
        <v>64.517733333333197</v>
      </c>
      <c r="L128" s="164">
        <f t="shared" ref="L128:L130" si="26">H128*I128</f>
        <v>0</v>
      </c>
    </row>
    <row r="129" spans="1:12" ht="12.75" customHeight="1" x14ac:dyDescent="0.2">
      <c r="A129" s="144"/>
      <c r="B129" s="169" t="s">
        <v>363</v>
      </c>
      <c r="C129" s="169" t="s">
        <v>433</v>
      </c>
      <c r="D129" s="161" t="s">
        <v>434</v>
      </c>
      <c r="E129" s="162" t="s">
        <v>283</v>
      </c>
      <c r="F129" s="162">
        <v>2.35</v>
      </c>
      <c r="G129" s="162">
        <v>2.65</v>
      </c>
      <c r="H129" s="163">
        <v>0.84799999999999998</v>
      </c>
      <c r="I129" s="207"/>
      <c r="J129" s="207">
        <v>65.147733333333207</v>
      </c>
      <c r="K129" s="207">
        <v>65.147733333333207</v>
      </c>
      <c r="L129" s="164">
        <f t="shared" si="26"/>
        <v>0</v>
      </c>
    </row>
    <row r="130" spans="1:12" ht="12.75" customHeight="1" x14ac:dyDescent="0.2">
      <c r="A130" s="144"/>
      <c r="B130" s="169" t="s">
        <v>363</v>
      </c>
      <c r="C130" s="160" t="s">
        <v>381</v>
      </c>
      <c r="D130" s="161" t="s">
        <v>382</v>
      </c>
      <c r="E130" s="162" t="s">
        <v>283</v>
      </c>
      <c r="F130" s="162">
        <v>0.25</v>
      </c>
      <c r="G130" s="162">
        <v>0.28000000000000003</v>
      </c>
      <c r="H130" s="222">
        <v>0.84799999999999998</v>
      </c>
      <c r="I130" s="204"/>
      <c r="J130" s="197"/>
      <c r="K130" s="197"/>
      <c r="L130" s="164">
        <f t="shared" si="26"/>
        <v>0</v>
      </c>
    </row>
    <row r="131" spans="1:12" ht="12.75" customHeight="1" x14ac:dyDescent="0.2">
      <c r="A131" s="184"/>
      <c r="B131" s="185"/>
      <c r="C131" s="186"/>
      <c r="D131" s="187"/>
      <c r="E131" s="185"/>
      <c r="F131" s="185"/>
      <c r="G131" s="185"/>
      <c r="H131" s="185"/>
      <c r="I131" s="243"/>
      <c r="J131" s="243"/>
      <c r="K131" s="243"/>
      <c r="L131" s="243"/>
    </row>
    <row r="132" spans="1:12" ht="12.75" customHeight="1" x14ac:dyDescent="0.2">
      <c r="A132" s="184"/>
      <c r="B132" s="185"/>
      <c r="C132" s="186"/>
      <c r="D132" s="187"/>
      <c r="E132" s="185"/>
      <c r="F132" s="185"/>
      <c r="G132" s="185"/>
      <c r="H132" s="185"/>
      <c r="I132" s="244"/>
      <c r="J132" s="244"/>
      <c r="K132" s="244"/>
      <c r="L132" s="244"/>
    </row>
    <row r="133" spans="1:12" ht="12.75" customHeight="1" x14ac:dyDescent="0.2">
      <c r="A133" s="175" t="s">
        <v>459</v>
      </c>
      <c r="B133" s="155" t="s">
        <v>356</v>
      </c>
      <c r="C133" s="155" t="s">
        <v>460</v>
      </c>
      <c r="D133" s="156" t="s">
        <v>230</v>
      </c>
      <c r="E133" s="155"/>
      <c r="F133" s="157">
        <v>79.58</v>
      </c>
      <c r="G133" s="157">
        <v>79.910000000000011</v>
      </c>
      <c r="H133" s="158"/>
      <c r="I133" s="158"/>
      <c r="J133" s="158"/>
      <c r="K133" s="158"/>
      <c r="L133" s="203">
        <f>SUM(L134:L136)</f>
        <v>0</v>
      </c>
    </row>
    <row r="134" spans="1:12" ht="12.75" customHeight="1" x14ac:dyDescent="0.2">
      <c r="A134" s="144"/>
      <c r="B134" s="160" t="s">
        <v>370</v>
      </c>
      <c r="C134" s="160" t="s">
        <v>461</v>
      </c>
      <c r="D134" s="161" t="s">
        <v>230</v>
      </c>
      <c r="E134" s="162" t="s">
        <v>373</v>
      </c>
      <c r="F134" s="162">
        <v>76.98</v>
      </c>
      <c r="G134" s="162">
        <v>76.98</v>
      </c>
      <c r="H134" s="222">
        <v>1</v>
      </c>
      <c r="I134" s="204"/>
      <c r="J134" s="204"/>
      <c r="K134" s="204"/>
      <c r="L134" s="204">
        <f t="shared" ref="L134:L136" si="27">H134*I134</f>
        <v>0</v>
      </c>
    </row>
    <row r="135" spans="1:12" ht="12.75" customHeight="1" x14ac:dyDescent="0.2">
      <c r="A135" s="144"/>
      <c r="B135" s="169" t="s">
        <v>363</v>
      </c>
      <c r="C135" s="169" t="s">
        <v>433</v>
      </c>
      <c r="D135" s="161" t="s">
        <v>434</v>
      </c>
      <c r="E135" s="162" t="s">
        <v>283</v>
      </c>
      <c r="F135" s="162">
        <v>2.35</v>
      </c>
      <c r="G135" s="162">
        <v>2.65</v>
      </c>
      <c r="H135" s="222">
        <v>0.84799999999999998</v>
      </c>
      <c r="I135" s="205"/>
      <c r="J135" s="205">
        <v>69.557733333333204</v>
      </c>
      <c r="K135" s="205">
        <v>69.557733333333204</v>
      </c>
      <c r="L135" s="206">
        <f t="shared" si="27"/>
        <v>0</v>
      </c>
    </row>
    <row r="136" spans="1:12" ht="12.75" customHeight="1" x14ac:dyDescent="0.2">
      <c r="A136" s="144"/>
      <c r="B136" s="169" t="s">
        <v>363</v>
      </c>
      <c r="C136" s="160" t="s">
        <v>381</v>
      </c>
      <c r="D136" s="161" t="s">
        <v>382</v>
      </c>
      <c r="E136" s="162" t="s">
        <v>283</v>
      </c>
      <c r="F136" s="162">
        <v>0.25</v>
      </c>
      <c r="G136" s="162">
        <v>0.28000000000000003</v>
      </c>
      <c r="H136" s="222">
        <v>0.84799999999999998</v>
      </c>
      <c r="I136" s="164"/>
      <c r="J136" s="164">
        <v>70.187733333333199</v>
      </c>
      <c r="K136" s="164">
        <v>70.187733333333199</v>
      </c>
      <c r="L136" s="206">
        <f t="shared" si="27"/>
        <v>0</v>
      </c>
    </row>
    <row r="137" spans="1:12" ht="12.75" customHeight="1" x14ac:dyDescent="0.2">
      <c r="A137" s="184"/>
      <c r="B137" s="185"/>
      <c r="C137" s="186"/>
      <c r="D137" s="187"/>
      <c r="E137" s="185"/>
      <c r="F137" s="185"/>
      <c r="G137" s="185"/>
      <c r="H137" s="185"/>
      <c r="I137" s="190"/>
      <c r="J137" s="190">
        <v>70.817733333333194</v>
      </c>
      <c r="K137" s="190">
        <v>70.817733333333194</v>
      </c>
      <c r="L137" s="190"/>
    </row>
    <row r="138" spans="1:12" ht="33.75" customHeight="1" x14ac:dyDescent="0.2">
      <c r="A138" s="175" t="s">
        <v>462</v>
      </c>
      <c r="B138" s="155" t="s">
        <v>356</v>
      </c>
      <c r="C138" s="155" t="s">
        <v>463</v>
      </c>
      <c r="D138" s="156" t="s">
        <v>233</v>
      </c>
      <c r="E138" s="155"/>
      <c r="F138" s="157">
        <v>153.83999999999997</v>
      </c>
      <c r="G138" s="157">
        <v>155.28</v>
      </c>
      <c r="H138" s="158"/>
      <c r="I138" s="158"/>
      <c r="J138" s="158"/>
      <c r="K138" s="158"/>
      <c r="L138" s="239">
        <f>SUM(L139:L141)</f>
        <v>0</v>
      </c>
    </row>
    <row r="139" spans="1:12" ht="33.75" customHeight="1" x14ac:dyDescent="0.2">
      <c r="A139" s="144"/>
      <c r="B139" s="160" t="s">
        <v>370</v>
      </c>
      <c r="C139" s="160" t="s">
        <v>439</v>
      </c>
      <c r="D139" s="161" t="s">
        <v>233</v>
      </c>
      <c r="E139" s="162" t="s">
        <v>373</v>
      </c>
      <c r="F139" s="162">
        <v>141.97999999999999</v>
      </c>
      <c r="G139" s="162">
        <v>141.97999999999999</v>
      </c>
      <c r="H139" s="222">
        <v>1</v>
      </c>
      <c r="I139" s="205"/>
      <c r="J139" s="205">
        <v>71.447733333333204</v>
      </c>
      <c r="K139" s="205">
        <v>71.447733333333204</v>
      </c>
      <c r="L139" s="205">
        <f t="shared" ref="L139:L141" si="28">H139*I139</f>
        <v>0</v>
      </c>
    </row>
    <row r="140" spans="1:12" ht="12.75" customHeight="1" x14ac:dyDescent="0.2">
      <c r="A140" s="144"/>
      <c r="B140" s="169" t="s">
        <v>363</v>
      </c>
      <c r="C140" s="169" t="s">
        <v>433</v>
      </c>
      <c r="D140" s="161" t="s">
        <v>434</v>
      </c>
      <c r="E140" s="162" t="s">
        <v>283</v>
      </c>
      <c r="F140" s="162">
        <v>9.07</v>
      </c>
      <c r="G140" s="162">
        <v>10.19</v>
      </c>
      <c r="H140" s="245">
        <v>0.84799999999999998</v>
      </c>
      <c r="I140" s="231"/>
      <c r="J140" s="231">
        <v>72.0777333333332</v>
      </c>
      <c r="K140" s="231">
        <v>72.0777333333332</v>
      </c>
      <c r="L140" s="205">
        <f t="shared" si="28"/>
        <v>0</v>
      </c>
    </row>
    <row r="141" spans="1:12" ht="12.75" customHeight="1" x14ac:dyDescent="0.2">
      <c r="A141" s="144"/>
      <c r="B141" s="169" t="s">
        <v>363</v>
      </c>
      <c r="C141" s="160" t="s">
        <v>381</v>
      </c>
      <c r="D141" s="161" t="s">
        <v>382</v>
      </c>
      <c r="E141" s="162" t="s">
        <v>283</v>
      </c>
      <c r="F141" s="162">
        <v>2.79</v>
      </c>
      <c r="G141" s="162">
        <v>3.11</v>
      </c>
      <c r="H141" s="222">
        <v>0.84799999999999998</v>
      </c>
      <c r="I141" s="231"/>
      <c r="J141" s="231">
        <v>72.707733333333195</v>
      </c>
      <c r="K141" s="231">
        <v>72.707733333333195</v>
      </c>
      <c r="L141" s="205">
        <f t="shared" si="28"/>
        <v>0</v>
      </c>
    </row>
    <row r="142" spans="1:12" ht="12.75" customHeight="1" x14ac:dyDescent="0.2">
      <c r="A142" s="184"/>
      <c r="B142" s="185"/>
      <c r="C142" s="186"/>
      <c r="D142" s="187"/>
      <c r="E142" s="185"/>
      <c r="F142" s="185"/>
      <c r="G142" s="185"/>
      <c r="H142" s="185"/>
      <c r="I142" s="149"/>
      <c r="J142" s="149"/>
      <c r="K142" s="149"/>
      <c r="L142" s="149"/>
    </row>
    <row r="143" spans="1:12" ht="22.5" customHeight="1" x14ac:dyDescent="0.2">
      <c r="A143" s="175" t="s">
        <v>464</v>
      </c>
      <c r="B143" s="155" t="s">
        <v>356</v>
      </c>
      <c r="C143" s="155" t="s">
        <v>465</v>
      </c>
      <c r="D143" s="156" t="s">
        <v>236</v>
      </c>
      <c r="E143" s="155"/>
      <c r="F143" s="157">
        <v>113.27</v>
      </c>
      <c r="G143" s="157">
        <v>114.71</v>
      </c>
      <c r="H143" s="158"/>
      <c r="I143" s="159"/>
      <c r="J143" s="159">
        <v>73.337733333333205</v>
      </c>
      <c r="K143" s="159">
        <v>73.337733333333205</v>
      </c>
      <c r="L143" s="159">
        <f>SUM(L144:L146)</f>
        <v>0</v>
      </c>
    </row>
    <row r="144" spans="1:12" ht="22.5" customHeight="1" x14ac:dyDescent="0.2">
      <c r="A144" s="144"/>
      <c r="B144" s="160" t="s">
        <v>370</v>
      </c>
      <c r="C144" s="160" t="s">
        <v>466</v>
      </c>
      <c r="D144" s="161" t="s">
        <v>236</v>
      </c>
      <c r="E144" s="162" t="s">
        <v>373</v>
      </c>
      <c r="F144" s="162">
        <v>101.41</v>
      </c>
      <c r="G144" s="162">
        <v>101.41</v>
      </c>
      <c r="H144" s="163">
        <v>1</v>
      </c>
      <c r="I144" s="164"/>
      <c r="J144" s="164">
        <v>73.9677333333332</v>
      </c>
      <c r="K144" s="164">
        <v>73.9677333333332</v>
      </c>
      <c r="L144" s="164">
        <f t="shared" ref="L144:L146" si="29">H144*I144</f>
        <v>0</v>
      </c>
    </row>
    <row r="145" spans="1:12" ht="12.75" customHeight="1" x14ac:dyDescent="0.2">
      <c r="A145" s="144"/>
      <c r="B145" s="169" t="s">
        <v>363</v>
      </c>
      <c r="C145" s="169" t="s">
        <v>433</v>
      </c>
      <c r="D145" s="161" t="s">
        <v>434</v>
      </c>
      <c r="E145" s="162" t="s">
        <v>283</v>
      </c>
      <c r="F145" s="162">
        <v>9.07</v>
      </c>
      <c r="G145" s="162">
        <v>10.19</v>
      </c>
      <c r="H145" s="163">
        <v>0.84799999999999998</v>
      </c>
      <c r="I145" s="164"/>
      <c r="J145" s="164">
        <v>74.597733333333196</v>
      </c>
      <c r="K145" s="164">
        <v>74.597733333333196</v>
      </c>
      <c r="L145" s="164">
        <f t="shared" si="29"/>
        <v>0</v>
      </c>
    </row>
    <row r="146" spans="1:12" ht="12.75" customHeight="1" x14ac:dyDescent="0.2">
      <c r="A146" s="144"/>
      <c r="B146" s="169" t="s">
        <v>363</v>
      </c>
      <c r="C146" s="160" t="s">
        <v>381</v>
      </c>
      <c r="D146" s="161" t="s">
        <v>382</v>
      </c>
      <c r="E146" s="162" t="s">
        <v>283</v>
      </c>
      <c r="F146" s="162">
        <v>2.79</v>
      </c>
      <c r="G146" s="162">
        <v>3.11</v>
      </c>
      <c r="H146" s="163">
        <v>0.84799999999999998</v>
      </c>
      <c r="I146" s="204"/>
      <c r="J146" s="197"/>
      <c r="K146" s="197"/>
      <c r="L146" s="164">
        <f t="shared" si="29"/>
        <v>0</v>
      </c>
    </row>
    <row r="147" spans="1:12" ht="12.75" customHeight="1" x14ac:dyDescent="0.2">
      <c r="A147" s="184"/>
      <c r="B147" s="185"/>
      <c r="C147" s="186"/>
      <c r="D147" s="187"/>
      <c r="E147" s="185"/>
      <c r="F147" s="185"/>
      <c r="G147" s="185"/>
      <c r="H147" s="185"/>
      <c r="I147" s="246"/>
      <c r="J147" s="246"/>
      <c r="K147" s="246"/>
      <c r="L147" s="246"/>
    </row>
    <row r="148" spans="1:12" ht="22.5" customHeight="1" x14ac:dyDescent="0.2">
      <c r="A148" s="175" t="s">
        <v>467</v>
      </c>
      <c r="B148" s="155" t="s">
        <v>356</v>
      </c>
      <c r="C148" s="155" t="s">
        <v>468</v>
      </c>
      <c r="D148" s="156" t="s">
        <v>239</v>
      </c>
      <c r="E148" s="155"/>
      <c r="F148" s="157">
        <v>2.91</v>
      </c>
      <c r="G148" s="157">
        <v>3.24</v>
      </c>
      <c r="H148" s="158"/>
      <c r="I148" s="158"/>
      <c r="J148" s="158"/>
      <c r="K148" s="158"/>
      <c r="L148" s="239">
        <f>SUM(L149:L151)</f>
        <v>0</v>
      </c>
    </row>
    <row r="149" spans="1:12" ht="22.5" customHeight="1" x14ac:dyDescent="0.2">
      <c r="A149" s="144"/>
      <c r="B149" s="160" t="s">
        <v>370</v>
      </c>
      <c r="C149" s="160" t="s">
        <v>447</v>
      </c>
      <c r="D149" s="161" t="s">
        <v>448</v>
      </c>
      <c r="E149" s="162" t="s">
        <v>373</v>
      </c>
      <c r="F149" s="162">
        <v>0.31</v>
      </c>
      <c r="G149" s="162">
        <v>0.31</v>
      </c>
      <c r="H149" s="163">
        <v>1</v>
      </c>
      <c r="I149" s="207"/>
      <c r="J149" s="207">
        <v>76.487733333333196</v>
      </c>
      <c r="K149" s="207">
        <v>76.487733333333196</v>
      </c>
      <c r="L149" s="207">
        <f t="shared" ref="L149:L151" si="30">H149*I149</f>
        <v>0</v>
      </c>
    </row>
    <row r="150" spans="1:12" ht="12.75" customHeight="1" x14ac:dyDescent="0.2">
      <c r="A150" s="144"/>
      <c r="B150" s="169" t="s">
        <v>363</v>
      </c>
      <c r="C150" s="169" t="s">
        <v>433</v>
      </c>
      <c r="D150" s="161" t="s">
        <v>434</v>
      </c>
      <c r="E150" s="162" t="s">
        <v>283</v>
      </c>
      <c r="F150" s="162">
        <v>2.35</v>
      </c>
      <c r="G150" s="162">
        <v>2.65</v>
      </c>
      <c r="H150" s="222">
        <v>0.84799999999999998</v>
      </c>
      <c r="I150" s="164"/>
      <c r="J150" s="197"/>
      <c r="K150" s="197"/>
      <c r="L150" s="207">
        <f t="shared" si="30"/>
        <v>0</v>
      </c>
    </row>
    <row r="151" spans="1:12" ht="12.75" customHeight="1" x14ac:dyDescent="0.2">
      <c r="A151" s="144"/>
      <c r="B151" s="169" t="s">
        <v>363</v>
      </c>
      <c r="C151" s="160" t="s">
        <v>381</v>
      </c>
      <c r="D151" s="161" t="s">
        <v>382</v>
      </c>
      <c r="E151" s="162" t="s">
        <v>283</v>
      </c>
      <c r="F151" s="162">
        <v>0.25</v>
      </c>
      <c r="G151" s="162">
        <v>0.28000000000000003</v>
      </c>
      <c r="H151" s="222">
        <v>0.84799999999999998</v>
      </c>
      <c r="I151" s="204"/>
      <c r="J151" s="200">
        <v>77.117733333333206</v>
      </c>
      <c r="K151" s="200">
        <v>77.117733333333206</v>
      </c>
      <c r="L151" s="207">
        <f t="shared" si="30"/>
        <v>0</v>
      </c>
    </row>
    <row r="152" spans="1:12" ht="12.75" customHeight="1" x14ac:dyDescent="0.2">
      <c r="A152" s="184"/>
      <c r="B152" s="185"/>
      <c r="C152" s="186"/>
      <c r="D152" s="187"/>
      <c r="E152" s="185"/>
      <c r="F152" s="185"/>
      <c r="G152" s="185"/>
      <c r="H152" s="185"/>
      <c r="I152" s="247"/>
      <c r="J152" s="247"/>
      <c r="K152" s="247"/>
      <c r="L152" s="247"/>
    </row>
    <row r="153" spans="1:12" ht="22.5" customHeight="1" x14ac:dyDescent="0.2">
      <c r="A153" s="175" t="s">
        <v>469</v>
      </c>
      <c r="B153" s="155" t="s">
        <v>356</v>
      </c>
      <c r="C153" s="155" t="s">
        <v>470</v>
      </c>
      <c r="D153" s="156" t="s">
        <v>252</v>
      </c>
      <c r="E153" s="155"/>
      <c r="F153" s="157">
        <v>57.24</v>
      </c>
      <c r="G153" s="157">
        <v>57.45</v>
      </c>
      <c r="H153" s="158"/>
      <c r="I153" s="158"/>
      <c r="J153" s="158"/>
      <c r="K153" s="158"/>
      <c r="L153" s="203">
        <f>SUM(L154:L155)</f>
        <v>0</v>
      </c>
    </row>
    <row r="154" spans="1:12" ht="22.5" customHeight="1" x14ac:dyDescent="0.2">
      <c r="A154" s="144"/>
      <c r="B154" s="160" t="s">
        <v>370</v>
      </c>
      <c r="C154" s="160" t="s">
        <v>471</v>
      </c>
      <c r="D154" s="161" t="s">
        <v>252</v>
      </c>
      <c r="E154" s="162" t="s">
        <v>373</v>
      </c>
      <c r="F154" s="162">
        <v>55.43</v>
      </c>
      <c r="G154" s="162">
        <v>55.43</v>
      </c>
      <c r="H154" s="163">
        <v>1</v>
      </c>
      <c r="I154" s="248"/>
      <c r="J154" s="248"/>
      <c r="K154" s="248"/>
      <c r="L154" s="248">
        <f t="shared" ref="L154:L155" si="31">H154*I154</f>
        <v>0</v>
      </c>
    </row>
    <row r="155" spans="1:12" ht="12.75" customHeight="1" x14ac:dyDescent="0.2">
      <c r="A155" s="144"/>
      <c r="B155" s="169" t="s">
        <v>363</v>
      </c>
      <c r="C155" s="160" t="s">
        <v>381</v>
      </c>
      <c r="D155" s="161" t="s">
        <v>382</v>
      </c>
      <c r="E155" s="162" t="s">
        <v>283</v>
      </c>
      <c r="F155" s="162">
        <v>1.81</v>
      </c>
      <c r="G155" s="162">
        <v>2.02</v>
      </c>
      <c r="H155" s="163">
        <v>0.84799999999999998</v>
      </c>
      <c r="I155" s="205"/>
      <c r="J155" s="205">
        <v>79.007733333333107</v>
      </c>
      <c r="K155" s="205">
        <v>79.007733333333107</v>
      </c>
      <c r="L155" s="249">
        <f t="shared" si="31"/>
        <v>0</v>
      </c>
    </row>
    <row r="156" spans="1:12" ht="12.75" customHeight="1" x14ac:dyDescent="0.2">
      <c r="A156" s="184"/>
      <c r="B156" s="185"/>
      <c r="C156" s="186"/>
      <c r="D156" s="187"/>
      <c r="E156" s="185"/>
      <c r="F156" s="185"/>
      <c r="G156" s="185"/>
      <c r="H156" s="185"/>
      <c r="I156" s="247"/>
      <c r="J156" s="247">
        <v>79.637733333333202</v>
      </c>
      <c r="K156" s="247">
        <v>79.637733333333202</v>
      </c>
      <c r="L156" s="247"/>
    </row>
    <row r="157" spans="1:12" ht="45" customHeight="1" x14ac:dyDescent="0.2">
      <c r="A157" s="175" t="s">
        <v>472</v>
      </c>
      <c r="B157" s="155" t="s">
        <v>356</v>
      </c>
      <c r="C157" s="155" t="s">
        <v>473</v>
      </c>
      <c r="D157" s="156" t="s">
        <v>474</v>
      </c>
      <c r="E157" s="155"/>
      <c r="F157" s="157">
        <v>301.8</v>
      </c>
      <c r="G157" s="157">
        <v>303.24</v>
      </c>
      <c r="H157" s="158"/>
      <c r="I157" s="158"/>
      <c r="J157" s="158"/>
      <c r="K157" s="158"/>
      <c r="L157" s="203">
        <f>SUM(L158:L160)</f>
        <v>0</v>
      </c>
    </row>
    <row r="158" spans="1:12" ht="33.75" customHeight="1" x14ac:dyDescent="0.2">
      <c r="A158" s="144"/>
      <c r="B158" s="160" t="s">
        <v>370</v>
      </c>
      <c r="C158" s="160" t="s">
        <v>475</v>
      </c>
      <c r="D158" s="161" t="s">
        <v>476</v>
      </c>
      <c r="E158" s="162" t="s">
        <v>373</v>
      </c>
      <c r="F158" s="162">
        <v>289.94</v>
      </c>
      <c r="G158" s="162">
        <v>289.94</v>
      </c>
      <c r="H158" s="222">
        <v>1</v>
      </c>
      <c r="I158" s="204"/>
      <c r="J158" s="204"/>
      <c r="K158" s="204"/>
      <c r="L158" s="204">
        <f t="shared" ref="L158:L160" si="32">H158*I158</f>
        <v>0</v>
      </c>
    </row>
    <row r="159" spans="1:12" ht="12.75" customHeight="1" x14ac:dyDescent="0.2">
      <c r="A159" s="144"/>
      <c r="B159" s="169" t="s">
        <v>363</v>
      </c>
      <c r="C159" s="169" t="s">
        <v>433</v>
      </c>
      <c r="D159" s="166" t="s">
        <v>434</v>
      </c>
      <c r="E159" s="167" t="s">
        <v>283</v>
      </c>
      <c r="F159" s="167">
        <v>9.07</v>
      </c>
      <c r="G159" s="167">
        <v>10.19</v>
      </c>
      <c r="H159" s="245">
        <v>0.84799999999999998</v>
      </c>
      <c r="I159" s="250"/>
      <c r="J159" s="250">
        <v>80.897733333333207</v>
      </c>
      <c r="K159" s="250">
        <v>80.897733333333207</v>
      </c>
      <c r="L159" s="206">
        <f t="shared" si="32"/>
        <v>0</v>
      </c>
    </row>
    <row r="160" spans="1:12" ht="12.75" customHeight="1" x14ac:dyDescent="0.2">
      <c r="A160" s="251"/>
      <c r="B160" s="160" t="s">
        <v>363</v>
      </c>
      <c r="C160" s="160" t="s">
        <v>381</v>
      </c>
      <c r="D160" s="161" t="s">
        <v>382</v>
      </c>
      <c r="E160" s="162" t="s">
        <v>283</v>
      </c>
      <c r="F160" s="162">
        <v>2.79</v>
      </c>
      <c r="G160" s="162">
        <v>3.11</v>
      </c>
      <c r="H160" s="222">
        <v>0.84799999999999998</v>
      </c>
      <c r="I160" s="164"/>
      <c r="J160" s="164">
        <v>81.527733333333103</v>
      </c>
      <c r="K160" s="164">
        <v>81.527733333333103</v>
      </c>
      <c r="L160" s="252">
        <f t="shared" si="32"/>
        <v>0</v>
      </c>
    </row>
    <row r="161" spans="1:12" ht="12.75" customHeight="1" x14ac:dyDescent="0.2">
      <c r="A161" s="184"/>
      <c r="B161" s="185"/>
      <c r="C161" s="186"/>
      <c r="D161" s="187"/>
      <c r="E161" s="185"/>
      <c r="F161" s="185"/>
      <c r="G161" s="185"/>
      <c r="H161" s="185"/>
      <c r="I161" s="247"/>
      <c r="J161" s="247"/>
      <c r="K161" s="247"/>
      <c r="L161" s="247"/>
    </row>
    <row r="162" spans="1:12" ht="12.75" customHeight="1" x14ac:dyDescent="0.2">
      <c r="A162" s="175" t="s">
        <v>477</v>
      </c>
      <c r="B162" s="155" t="s">
        <v>356</v>
      </c>
      <c r="C162" s="155" t="s">
        <v>478</v>
      </c>
      <c r="D162" s="156" t="s">
        <v>258</v>
      </c>
      <c r="E162" s="155"/>
      <c r="F162" s="157">
        <v>98.929999999999993</v>
      </c>
      <c r="G162" s="157">
        <v>99.26</v>
      </c>
      <c r="H162" s="158"/>
      <c r="I162" s="158"/>
      <c r="J162" s="158"/>
      <c r="K162" s="158"/>
      <c r="L162" s="239">
        <f>SUM(L163:L165)</f>
        <v>0</v>
      </c>
    </row>
    <row r="163" spans="1:12" ht="12.75" customHeight="1" x14ac:dyDescent="0.2">
      <c r="A163" s="144"/>
      <c r="B163" s="160" t="s">
        <v>370</v>
      </c>
      <c r="C163" s="160" t="s">
        <v>479</v>
      </c>
      <c r="D163" s="161" t="s">
        <v>258</v>
      </c>
      <c r="E163" s="162" t="s">
        <v>373</v>
      </c>
      <c r="F163" s="162">
        <v>96.33</v>
      </c>
      <c r="G163" s="162">
        <v>96.33</v>
      </c>
      <c r="H163" s="163">
        <v>1</v>
      </c>
      <c r="I163" s="253"/>
      <c r="J163" s="253">
        <v>82.787733333333094</v>
      </c>
      <c r="K163" s="241">
        <v>82.787733333333094</v>
      </c>
      <c r="L163" s="205">
        <f t="shared" ref="L163:L165" si="33">H163*I163</f>
        <v>0</v>
      </c>
    </row>
    <row r="164" spans="1:12" ht="12.75" customHeight="1" x14ac:dyDescent="0.2">
      <c r="A164" s="144"/>
      <c r="B164" s="169" t="s">
        <v>363</v>
      </c>
      <c r="C164" s="169" t="s">
        <v>433</v>
      </c>
      <c r="D164" s="161" t="s">
        <v>434</v>
      </c>
      <c r="E164" s="162" t="s">
        <v>283</v>
      </c>
      <c r="F164" s="162">
        <v>2.35</v>
      </c>
      <c r="G164" s="162">
        <v>2.65</v>
      </c>
      <c r="H164" s="163">
        <v>0.84799999999999998</v>
      </c>
      <c r="I164" s="164"/>
      <c r="J164" s="164">
        <v>83.417733333333103</v>
      </c>
      <c r="K164" s="242">
        <v>83.417733333333103</v>
      </c>
      <c r="L164" s="205">
        <f t="shared" si="33"/>
        <v>0</v>
      </c>
    </row>
    <row r="165" spans="1:12" ht="12.75" customHeight="1" x14ac:dyDescent="0.2">
      <c r="A165" s="144"/>
      <c r="B165" s="169" t="s">
        <v>363</v>
      </c>
      <c r="C165" s="160" t="s">
        <v>381</v>
      </c>
      <c r="D165" s="161" t="s">
        <v>382</v>
      </c>
      <c r="E165" s="162" t="s">
        <v>283</v>
      </c>
      <c r="F165" s="162">
        <v>0.25</v>
      </c>
      <c r="G165" s="162">
        <v>0.28000000000000003</v>
      </c>
      <c r="H165" s="163">
        <v>0.84799999999999998</v>
      </c>
      <c r="I165" s="164"/>
      <c r="J165" s="164">
        <v>84.047733333333099</v>
      </c>
      <c r="K165" s="242">
        <v>84.047733333333099</v>
      </c>
      <c r="L165" s="205">
        <f t="shared" si="33"/>
        <v>0</v>
      </c>
    </row>
    <row r="166" spans="1:12" ht="12.75" customHeight="1" x14ac:dyDescent="0.2">
      <c r="A166" s="184"/>
      <c r="B166" s="185"/>
      <c r="C166" s="186"/>
      <c r="D166" s="187"/>
      <c r="E166" s="185"/>
      <c r="F166" s="185"/>
      <c r="G166" s="185"/>
      <c r="H166" s="185"/>
      <c r="I166" s="149"/>
      <c r="J166" s="149"/>
      <c r="K166" s="149"/>
      <c r="L166" s="149"/>
    </row>
    <row r="167" spans="1:12" ht="12.75" customHeight="1" x14ac:dyDescent="0.2">
      <c r="A167" s="175" t="s">
        <v>480</v>
      </c>
      <c r="B167" s="155" t="s">
        <v>356</v>
      </c>
      <c r="C167" s="155" t="s">
        <v>481</v>
      </c>
      <c r="D167" s="156" t="s">
        <v>264</v>
      </c>
      <c r="E167" s="155"/>
      <c r="F167" s="157">
        <v>123.46</v>
      </c>
      <c r="G167" s="157">
        <v>123.79</v>
      </c>
      <c r="H167" s="158"/>
      <c r="I167" s="158"/>
      <c r="J167" s="158"/>
      <c r="K167" s="158"/>
      <c r="L167" s="239">
        <f>SUM(L168:L170)</f>
        <v>0</v>
      </c>
    </row>
    <row r="168" spans="1:12" ht="12.75" customHeight="1" x14ac:dyDescent="0.2">
      <c r="A168" s="144"/>
      <c r="B168" s="160" t="s">
        <v>370</v>
      </c>
      <c r="C168" s="160" t="s">
        <v>482</v>
      </c>
      <c r="D168" s="161" t="s">
        <v>264</v>
      </c>
      <c r="E168" s="162" t="s">
        <v>373</v>
      </c>
      <c r="F168" s="162">
        <v>120.86</v>
      </c>
      <c r="G168" s="162">
        <v>120.86</v>
      </c>
      <c r="H168" s="163">
        <v>1</v>
      </c>
      <c r="I168" s="207"/>
      <c r="J168" s="207">
        <v>87.8277333333331</v>
      </c>
      <c r="K168" s="207">
        <v>87.8277333333331</v>
      </c>
      <c r="L168" s="207">
        <f t="shared" ref="L168:L170" si="34">H168*I168</f>
        <v>0</v>
      </c>
    </row>
    <row r="169" spans="1:12" ht="12.75" customHeight="1" x14ac:dyDescent="0.2">
      <c r="A169" s="144"/>
      <c r="B169" s="160" t="s">
        <v>363</v>
      </c>
      <c r="C169" s="160" t="s">
        <v>433</v>
      </c>
      <c r="D169" s="161" t="s">
        <v>434</v>
      </c>
      <c r="E169" s="162" t="s">
        <v>283</v>
      </c>
      <c r="F169" s="162">
        <v>2.35</v>
      </c>
      <c r="G169" s="162">
        <v>2.65</v>
      </c>
      <c r="H169" s="222">
        <v>0.84799999999999998</v>
      </c>
      <c r="I169" s="197"/>
      <c r="J169" s="197"/>
      <c r="K169" s="197"/>
      <c r="L169" s="207">
        <f t="shared" si="34"/>
        <v>0</v>
      </c>
    </row>
    <row r="170" spans="1:12" ht="12.75" customHeight="1" x14ac:dyDescent="0.2">
      <c r="A170" s="144"/>
      <c r="B170" s="160" t="s">
        <v>363</v>
      </c>
      <c r="C170" s="160" t="s">
        <v>381</v>
      </c>
      <c r="D170" s="161" t="s">
        <v>382</v>
      </c>
      <c r="E170" s="162" t="s">
        <v>283</v>
      </c>
      <c r="F170" s="162">
        <v>0.25</v>
      </c>
      <c r="G170" s="162">
        <v>0.28000000000000003</v>
      </c>
      <c r="H170" s="222">
        <v>0.84799999999999998</v>
      </c>
      <c r="I170" s="205"/>
      <c r="J170" s="205">
        <v>88.457733333333096</v>
      </c>
      <c r="K170" s="205">
        <v>88.457733333333096</v>
      </c>
      <c r="L170" s="207">
        <f t="shared" si="34"/>
        <v>0</v>
      </c>
    </row>
    <row r="171" spans="1:12" ht="12.75" customHeight="1" x14ac:dyDescent="0.2">
      <c r="A171" s="184"/>
      <c r="B171" s="185"/>
      <c r="C171" s="186"/>
      <c r="D171" s="187"/>
      <c r="E171" s="185"/>
      <c r="F171" s="185"/>
      <c r="G171" s="185"/>
      <c r="H171" s="185"/>
      <c r="I171" s="190"/>
      <c r="J171" s="190"/>
      <c r="K171" s="190"/>
      <c r="L171" s="190"/>
    </row>
    <row r="172" spans="1:12" ht="12.75" customHeight="1" x14ac:dyDescent="0.2">
      <c r="A172" s="175" t="s">
        <v>483</v>
      </c>
      <c r="B172" s="155" t="s">
        <v>356</v>
      </c>
      <c r="C172" s="155" t="s">
        <v>484</v>
      </c>
      <c r="D172" s="156" t="s">
        <v>267</v>
      </c>
      <c r="E172" s="155"/>
      <c r="F172" s="157">
        <v>6.66</v>
      </c>
      <c r="G172" s="157">
        <v>6.9899999999999993</v>
      </c>
      <c r="H172" s="158"/>
      <c r="I172" s="158"/>
      <c r="J172" s="158"/>
      <c r="K172" s="158"/>
      <c r="L172" s="203">
        <f>SUM(L173:L175)</f>
        <v>0</v>
      </c>
    </row>
    <row r="173" spans="1:12" ht="12.75" customHeight="1" x14ac:dyDescent="0.2">
      <c r="A173" s="144"/>
      <c r="B173" s="160" t="s">
        <v>370</v>
      </c>
      <c r="C173" s="160" t="s">
        <v>485</v>
      </c>
      <c r="D173" s="161" t="s">
        <v>267</v>
      </c>
      <c r="E173" s="162" t="s">
        <v>373</v>
      </c>
      <c r="F173" s="162">
        <v>4.0599999999999996</v>
      </c>
      <c r="G173" s="162">
        <v>4.0599999999999996</v>
      </c>
      <c r="H173" s="163">
        <v>1</v>
      </c>
      <c r="I173" s="204"/>
      <c r="J173" s="204"/>
      <c r="K173" s="204"/>
      <c r="L173" s="204">
        <f t="shared" ref="L173:L175" si="35">H173*I173</f>
        <v>0</v>
      </c>
    </row>
    <row r="174" spans="1:12" ht="12.75" customHeight="1" x14ac:dyDescent="0.2">
      <c r="A174" s="144"/>
      <c r="B174" s="160" t="s">
        <v>363</v>
      </c>
      <c r="C174" s="160" t="s">
        <v>433</v>
      </c>
      <c r="D174" s="161" t="s">
        <v>434</v>
      </c>
      <c r="E174" s="162" t="s">
        <v>283</v>
      </c>
      <c r="F174" s="162">
        <v>2.35</v>
      </c>
      <c r="G174" s="162">
        <v>2.65</v>
      </c>
      <c r="H174" s="222">
        <v>0.84799999999999998</v>
      </c>
      <c r="I174" s="205"/>
      <c r="J174" s="205">
        <v>90.347733333333096</v>
      </c>
      <c r="K174" s="205">
        <v>90.347733333333096</v>
      </c>
      <c r="L174" s="206">
        <f t="shared" si="35"/>
        <v>0</v>
      </c>
    </row>
    <row r="175" spans="1:12" ht="12.75" customHeight="1" x14ac:dyDescent="0.2">
      <c r="A175" s="144"/>
      <c r="B175" s="160" t="s">
        <v>363</v>
      </c>
      <c r="C175" s="160" t="s">
        <v>381</v>
      </c>
      <c r="D175" s="161" t="s">
        <v>382</v>
      </c>
      <c r="E175" s="162" t="s">
        <v>283</v>
      </c>
      <c r="F175" s="162">
        <v>0.25</v>
      </c>
      <c r="G175" s="162">
        <v>0.28000000000000003</v>
      </c>
      <c r="H175" s="163">
        <v>0.84799999999999998</v>
      </c>
      <c r="I175" s="190"/>
      <c r="J175" s="190">
        <v>90.977733333333106</v>
      </c>
      <c r="K175" s="190">
        <v>90.977733333333106</v>
      </c>
      <c r="L175" s="206">
        <f t="shared" si="35"/>
        <v>0</v>
      </c>
    </row>
    <row r="176" spans="1:12" ht="12.75" customHeight="1" x14ac:dyDescent="0.2">
      <c r="A176" s="184"/>
      <c r="B176" s="185"/>
      <c r="C176" s="186"/>
      <c r="D176" s="187"/>
      <c r="E176" s="185"/>
      <c r="F176" s="185"/>
      <c r="G176" s="185"/>
      <c r="H176" s="185"/>
      <c r="I176" s="254"/>
      <c r="J176" s="254"/>
      <c r="K176" s="254"/>
      <c r="L176" s="254"/>
    </row>
    <row r="177" spans="1:12" ht="12.75" customHeight="1" x14ac:dyDescent="0.2">
      <c r="A177" s="175" t="s">
        <v>486</v>
      </c>
      <c r="B177" s="155" t="s">
        <v>356</v>
      </c>
      <c r="C177" s="155" t="s">
        <v>487</v>
      </c>
      <c r="D177" s="156" t="s">
        <v>270</v>
      </c>
      <c r="E177" s="155"/>
      <c r="F177" s="157">
        <v>20.53</v>
      </c>
      <c r="G177" s="157">
        <v>20.86</v>
      </c>
      <c r="H177" s="158"/>
      <c r="I177" s="158"/>
      <c r="J177" s="158"/>
      <c r="K177" s="158"/>
      <c r="L177" s="239">
        <f>SUM(L178:L180)</f>
        <v>0</v>
      </c>
    </row>
    <row r="178" spans="1:12" ht="12.75" customHeight="1" x14ac:dyDescent="0.2">
      <c r="A178" s="144"/>
      <c r="B178" s="160" t="s">
        <v>370</v>
      </c>
      <c r="C178" s="160" t="s">
        <v>488</v>
      </c>
      <c r="D178" s="161" t="s">
        <v>270</v>
      </c>
      <c r="E178" s="162" t="s">
        <v>373</v>
      </c>
      <c r="F178" s="162">
        <v>17.93</v>
      </c>
      <c r="G178" s="162">
        <v>17.93</v>
      </c>
      <c r="H178" s="163">
        <v>1</v>
      </c>
      <c r="I178" s="205"/>
      <c r="J178" s="205">
        <v>92.237733333333097</v>
      </c>
      <c r="K178" s="205">
        <v>92.237733333333097</v>
      </c>
      <c r="L178" s="205">
        <f t="shared" ref="L178:L180" si="36">H178*I178</f>
        <v>0</v>
      </c>
    </row>
    <row r="179" spans="1:12" ht="12.75" customHeight="1" x14ac:dyDescent="0.2">
      <c r="A179" s="144"/>
      <c r="B179" s="160" t="s">
        <v>363</v>
      </c>
      <c r="C179" s="160" t="s">
        <v>433</v>
      </c>
      <c r="D179" s="161" t="s">
        <v>434</v>
      </c>
      <c r="E179" s="162" t="s">
        <v>283</v>
      </c>
      <c r="F179" s="162">
        <v>2.35</v>
      </c>
      <c r="G179" s="162">
        <v>2.65</v>
      </c>
      <c r="H179" s="163">
        <v>0.84799999999999998</v>
      </c>
      <c r="I179" s="231"/>
      <c r="J179" s="231">
        <v>92.867733333333106</v>
      </c>
      <c r="K179" s="231">
        <v>92.867733333333106</v>
      </c>
      <c r="L179" s="205">
        <f t="shared" si="36"/>
        <v>0</v>
      </c>
    </row>
    <row r="180" spans="1:12" ht="12.75" customHeight="1" x14ac:dyDescent="0.2">
      <c r="A180" s="144"/>
      <c r="B180" s="160" t="s">
        <v>363</v>
      </c>
      <c r="C180" s="160" t="s">
        <v>381</v>
      </c>
      <c r="D180" s="161" t="s">
        <v>382</v>
      </c>
      <c r="E180" s="162" t="s">
        <v>283</v>
      </c>
      <c r="F180" s="162">
        <v>0.25</v>
      </c>
      <c r="G180" s="162">
        <v>0.28000000000000003</v>
      </c>
      <c r="H180" s="163">
        <v>0.84799999999999998</v>
      </c>
      <c r="I180" s="231"/>
      <c r="J180" s="231">
        <v>93.497733333333102</v>
      </c>
      <c r="K180" s="231">
        <v>93.497733333333102</v>
      </c>
      <c r="L180" s="205">
        <f t="shared" si="36"/>
        <v>0</v>
      </c>
    </row>
    <row r="181" spans="1:12" ht="12.75" customHeight="1" x14ac:dyDescent="0.2">
      <c r="A181" s="184"/>
      <c r="B181" s="185"/>
      <c r="C181" s="186"/>
      <c r="D181" s="187"/>
      <c r="E181" s="185"/>
      <c r="F181" s="185"/>
      <c r="G181" s="185"/>
      <c r="H181" s="185"/>
      <c r="I181" s="178"/>
      <c r="J181" s="178"/>
      <c r="K181" s="178"/>
      <c r="L181" s="178"/>
    </row>
    <row r="182" spans="1:12" ht="12.75" customHeight="1" x14ac:dyDescent="0.2">
      <c r="A182" s="255" t="s">
        <v>489</v>
      </c>
      <c r="B182" s="256" t="s">
        <v>356</v>
      </c>
      <c r="C182" s="256" t="s">
        <v>490</v>
      </c>
      <c r="D182" s="257" t="s">
        <v>491</v>
      </c>
      <c r="E182" s="256"/>
      <c r="F182" s="258">
        <v>1200</v>
      </c>
      <c r="G182" s="258">
        <v>1200</v>
      </c>
      <c r="H182" s="259"/>
      <c r="I182" s="260"/>
      <c r="J182" s="220"/>
      <c r="K182" s="220"/>
      <c r="L182" s="220">
        <f>L183</f>
        <v>0</v>
      </c>
    </row>
    <row r="183" spans="1:12" ht="12.75" customHeight="1" x14ac:dyDescent="0.2">
      <c r="A183" s="261"/>
      <c r="B183" s="160" t="s">
        <v>40</v>
      </c>
      <c r="C183" s="160"/>
      <c r="D183" s="262" t="s">
        <v>491</v>
      </c>
      <c r="E183" s="160" t="s">
        <v>75</v>
      </c>
      <c r="F183" s="263"/>
      <c r="G183" s="263"/>
      <c r="H183" s="264">
        <v>1</v>
      </c>
      <c r="I183" s="264"/>
      <c r="J183" s="265"/>
      <c r="K183" s="265"/>
      <c r="L183" s="264">
        <f>H183*I183</f>
        <v>0</v>
      </c>
    </row>
    <row r="184" spans="1:12" ht="12.75" customHeight="1" x14ac:dyDescent="0.2">
      <c r="A184" s="184"/>
      <c r="B184" s="185"/>
      <c r="C184" s="186"/>
      <c r="D184" s="187"/>
      <c r="E184" s="185"/>
      <c r="F184" s="185"/>
      <c r="G184" s="185"/>
      <c r="H184" s="185"/>
      <c r="I184" s="266"/>
      <c r="J184" s="267"/>
      <c r="K184" s="268"/>
      <c r="L184" s="246"/>
    </row>
    <row r="185" spans="1:12" ht="12.75" customHeight="1" x14ac:dyDescent="0.2">
      <c r="A185" s="175" t="s">
        <v>492</v>
      </c>
      <c r="B185" s="155" t="s">
        <v>356</v>
      </c>
      <c r="C185" s="155" t="s">
        <v>493</v>
      </c>
      <c r="D185" s="156" t="s">
        <v>309</v>
      </c>
      <c r="E185" s="155"/>
      <c r="F185" s="157">
        <v>1572.84</v>
      </c>
      <c r="G185" s="157">
        <v>1577.1</v>
      </c>
      <c r="H185" s="158"/>
      <c r="I185" s="158"/>
      <c r="J185" s="158"/>
      <c r="K185" s="158"/>
      <c r="L185" s="239">
        <f>SUM(L186:L188)</f>
        <v>0</v>
      </c>
    </row>
    <row r="186" spans="1:12" ht="12.75" customHeight="1" x14ac:dyDescent="0.2">
      <c r="A186" s="144"/>
      <c r="B186" s="160" t="s">
        <v>360</v>
      </c>
      <c r="C186" s="160" t="s">
        <v>385</v>
      </c>
      <c r="D186" s="161" t="s">
        <v>309</v>
      </c>
      <c r="E186" s="162" t="s">
        <v>362</v>
      </c>
      <c r="F186" s="162">
        <v>1537.32</v>
      </c>
      <c r="G186" s="162">
        <v>1537.32</v>
      </c>
      <c r="H186" s="163">
        <v>1</v>
      </c>
      <c r="I186" s="164"/>
      <c r="J186" s="164">
        <v>101.057733333333</v>
      </c>
      <c r="K186" s="164">
        <v>101.057733333333</v>
      </c>
      <c r="L186" s="164">
        <f t="shared" ref="L186:L188" si="37">H186*I186</f>
        <v>0</v>
      </c>
    </row>
    <row r="187" spans="1:12" ht="12.75" customHeight="1" x14ac:dyDescent="0.2">
      <c r="A187" s="144"/>
      <c r="B187" s="169" t="s">
        <v>363</v>
      </c>
      <c r="C187" s="163" t="s">
        <v>494</v>
      </c>
      <c r="D187" s="161" t="s">
        <v>495</v>
      </c>
      <c r="E187" s="162" t="s">
        <v>283</v>
      </c>
      <c r="F187" s="162">
        <v>20.11</v>
      </c>
      <c r="G187" s="162">
        <v>22.61</v>
      </c>
      <c r="H187" s="163">
        <v>0.84799999999999998</v>
      </c>
      <c r="I187" s="164"/>
      <c r="J187" s="179"/>
      <c r="K187" s="179"/>
      <c r="L187" s="164">
        <f t="shared" si="37"/>
        <v>0</v>
      </c>
    </row>
    <row r="188" spans="1:12" ht="12.75" customHeight="1" x14ac:dyDescent="0.2">
      <c r="A188" s="144"/>
      <c r="B188" s="169" t="s">
        <v>363</v>
      </c>
      <c r="C188" s="160" t="s">
        <v>364</v>
      </c>
      <c r="D188" s="161" t="s">
        <v>365</v>
      </c>
      <c r="E188" s="162" t="s">
        <v>283</v>
      </c>
      <c r="F188" s="162">
        <v>15.41</v>
      </c>
      <c r="G188" s="162">
        <v>17.170000000000002</v>
      </c>
      <c r="H188" s="163">
        <v>0.84799999999999998</v>
      </c>
      <c r="I188" s="164"/>
      <c r="J188" s="159">
        <v>101.687733333333</v>
      </c>
      <c r="K188" s="159">
        <v>101.687733333333</v>
      </c>
      <c r="L188" s="164">
        <f t="shared" si="37"/>
        <v>0</v>
      </c>
    </row>
    <row r="189" spans="1:12" ht="12" customHeight="1" x14ac:dyDescent="0.2">
      <c r="A189" s="184"/>
      <c r="B189" s="185"/>
      <c r="C189" s="186"/>
      <c r="D189" s="187"/>
      <c r="E189" s="185"/>
      <c r="F189" s="185"/>
      <c r="G189" s="185"/>
      <c r="H189" s="185"/>
      <c r="I189" s="164"/>
      <c r="J189" s="164"/>
      <c r="K189" s="164"/>
      <c r="L189" s="164"/>
    </row>
    <row r="190" spans="1:12" ht="12.75" customHeight="1" x14ac:dyDescent="0.2">
      <c r="A190" s="184"/>
      <c r="B190" s="185"/>
      <c r="C190" s="186"/>
      <c r="D190" s="187"/>
      <c r="E190" s="185"/>
      <c r="F190" s="185"/>
      <c r="G190" s="185"/>
      <c r="H190" s="185"/>
      <c r="I190" s="149"/>
      <c r="J190" s="149"/>
      <c r="K190" s="149"/>
      <c r="L190" s="149"/>
    </row>
    <row r="191" spans="1:12" ht="12.75" customHeight="1" x14ac:dyDescent="0.2">
      <c r="A191" s="175" t="s">
        <v>496</v>
      </c>
      <c r="B191" s="155" t="s">
        <v>356</v>
      </c>
      <c r="C191" s="155" t="s">
        <v>497</v>
      </c>
      <c r="D191" s="156" t="s">
        <v>330</v>
      </c>
      <c r="E191" s="155"/>
      <c r="F191" s="157">
        <v>391.3</v>
      </c>
      <c r="G191" s="157">
        <v>393.22</v>
      </c>
      <c r="H191" s="158"/>
      <c r="I191" s="159"/>
      <c r="J191" s="159">
        <v>107.357733333333</v>
      </c>
      <c r="K191" s="159">
        <v>107.357733333333</v>
      </c>
      <c r="L191" s="159">
        <f>SUM(L192:L194)</f>
        <v>0</v>
      </c>
    </row>
    <row r="192" spans="1:12" ht="12.75" customHeight="1" x14ac:dyDescent="0.2">
      <c r="A192" s="144"/>
      <c r="B192" s="160" t="s">
        <v>360</v>
      </c>
      <c r="C192" s="160" t="s">
        <v>393</v>
      </c>
      <c r="D192" s="161" t="s">
        <v>330</v>
      </c>
      <c r="E192" s="162" t="s">
        <v>362</v>
      </c>
      <c r="F192" s="162">
        <v>375.24</v>
      </c>
      <c r="G192" s="162">
        <v>375.24</v>
      </c>
      <c r="H192" s="163">
        <v>1</v>
      </c>
      <c r="I192" s="164"/>
      <c r="J192" s="164">
        <v>107.987733333333</v>
      </c>
      <c r="K192" s="164">
        <v>107.987733333333</v>
      </c>
      <c r="L192" s="164">
        <f t="shared" ref="L192:L194" si="38">H192*I192</f>
        <v>0</v>
      </c>
    </row>
    <row r="193" spans="1:12" ht="12.75" customHeight="1" x14ac:dyDescent="0.2">
      <c r="A193" s="144"/>
      <c r="B193" s="169" t="s">
        <v>363</v>
      </c>
      <c r="C193" s="169" t="s">
        <v>433</v>
      </c>
      <c r="D193" s="166" t="s">
        <v>434</v>
      </c>
      <c r="E193" s="167" t="s">
        <v>283</v>
      </c>
      <c r="F193" s="167">
        <v>9.07</v>
      </c>
      <c r="G193" s="167">
        <v>10.19</v>
      </c>
      <c r="H193" s="168">
        <v>0.45739999999999997</v>
      </c>
      <c r="I193" s="207"/>
      <c r="J193" s="207">
        <v>108.61773333333301</v>
      </c>
      <c r="K193" s="207">
        <v>108.61773333333301</v>
      </c>
      <c r="L193" s="164">
        <f t="shared" si="38"/>
        <v>0</v>
      </c>
    </row>
    <row r="194" spans="1:12" ht="12.75" customHeight="1" x14ac:dyDescent="0.2">
      <c r="A194" s="269"/>
      <c r="B194" s="160" t="s">
        <v>363</v>
      </c>
      <c r="C194" s="160" t="s">
        <v>381</v>
      </c>
      <c r="D194" s="161" t="s">
        <v>382</v>
      </c>
      <c r="E194" s="162" t="s">
        <v>283</v>
      </c>
      <c r="F194" s="162">
        <v>6.99</v>
      </c>
      <c r="G194" s="162">
        <v>7.79</v>
      </c>
      <c r="H194" s="163">
        <v>0.45739999999999997</v>
      </c>
      <c r="I194" s="197"/>
      <c r="J194" s="197"/>
      <c r="K194" s="197"/>
      <c r="L194" s="270">
        <f t="shared" si="38"/>
        <v>0</v>
      </c>
    </row>
    <row r="195" spans="1:12" ht="12.75" customHeight="1" x14ac:dyDescent="0.2">
      <c r="A195" s="191"/>
      <c r="B195" s="213"/>
      <c r="C195" s="214"/>
      <c r="D195" s="215"/>
      <c r="E195" s="213"/>
      <c r="F195" s="213"/>
      <c r="G195" s="213"/>
      <c r="H195" s="213"/>
      <c r="I195" s="246"/>
      <c r="J195" s="266"/>
      <c r="K195" s="268"/>
      <c r="L195" s="246"/>
    </row>
    <row r="196" spans="1:12" ht="12.75" customHeight="1" x14ac:dyDescent="0.2">
      <c r="A196" s="175" t="s">
        <v>498</v>
      </c>
      <c r="B196" s="217" t="s">
        <v>356</v>
      </c>
      <c r="C196" s="217" t="s">
        <v>499</v>
      </c>
      <c r="D196" s="218" t="s">
        <v>49</v>
      </c>
      <c r="E196" s="217"/>
      <c r="F196" s="219">
        <v>58.42</v>
      </c>
      <c r="G196" s="219">
        <v>65.28</v>
      </c>
      <c r="H196" s="220"/>
      <c r="I196" s="220"/>
      <c r="J196" s="220"/>
      <c r="K196" s="220"/>
      <c r="L196" s="221">
        <f>SUM(L197:L198)</f>
        <v>0</v>
      </c>
    </row>
    <row r="197" spans="1:12" ht="12.75" customHeight="1" x14ac:dyDescent="0.2">
      <c r="A197" s="144"/>
      <c r="B197" s="169" t="s">
        <v>363</v>
      </c>
      <c r="C197" s="168">
        <v>88309</v>
      </c>
      <c r="D197" s="166" t="s">
        <v>500</v>
      </c>
      <c r="E197" s="167" t="s">
        <v>283</v>
      </c>
      <c r="F197" s="167">
        <v>27.72</v>
      </c>
      <c r="G197" s="167">
        <v>31.06</v>
      </c>
      <c r="H197" s="168">
        <v>2.1</v>
      </c>
      <c r="I197" s="207"/>
      <c r="J197" s="207">
        <v>110.50773333333299</v>
      </c>
      <c r="K197" s="207">
        <v>110.50773333333299</v>
      </c>
      <c r="L197" s="207">
        <f t="shared" ref="L197:L198" si="39">H197*I197</f>
        <v>0</v>
      </c>
    </row>
    <row r="198" spans="1:12" ht="12.75" customHeight="1" x14ac:dyDescent="0.2">
      <c r="A198" s="144"/>
      <c r="B198" s="169" t="s">
        <v>363</v>
      </c>
      <c r="C198" s="160" t="s">
        <v>501</v>
      </c>
      <c r="D198" s="161" t="s">
        <v>502</v>
      </c>
      <c r="E198" s="162" t="s">
        <v>283</v>
      </c>
      <c r="F198" s="162">
        <v>30.7</v>
      </c>
      <c r="G198" s="162">
        <v>34.22</v>
      </c>
      <c r="H198" s="222">
        <v>1.5</v>
      </c>
      <c r="I198" s="197"/>
      <c r="J198" s="197"/>
      <c r="K198" s="197"/>
      <c r="L198" s="164">
        <f t="shared" si="39"/>
        <v>0</v>
      </c>
    </row>
    <row r="199" spans="1:12" ht="12.75" customHeight="1" x14ac:dyDescent="0.2">
      <c r="A199" s="191"/>
      <c r="B199" s="213"/>
      <c r="C199" s="214"/>
      <c r="D199" s="215"/>
      <c r="E199" s="213"/>
      <c r="F199" s="213"/>
      <c r="G199" s="213"/>
      <c r="H199" s="213"/>
      <c r="I199" s="201"/>
      <c r="J199" s="201"/>
      <c r="K199" s="201"/>
      <c r="L199" s="201"/>
    </row>
    <row r="200" spans="1:12" ht="12.75" customHeight="1" x14ac:dyDescent="0.2">
      <c r="A200" s="175" t="s">
        <v>503</v>
      </c>
      <c r="B200" s="217" t="s">
        <v>356</v>
      </c>
      <c r="C200" s="217" t="s">
        <v>504</v>
      </c>
      <c r="D200" s="218" t="s">
        <v>53</v>
      </c>
      <c r="E200" s="155"/>
      <c r="F200" s="157">
        <v>58.42</v>
      </c>
      <c r="G200" s="157">
        <v>65.28</v>
      </c>
      <c r="H200" s="220"/>
      <c r="I200" s="220"/>
      <c r="J200" s="220"/>
      <c r="K200" s="220"/>
      <c r="L200" s="221">
        <f>SUM(L201:L202)</f>
        <v>0</v>
      </c>
    </row>
    <row r="201" spans="1:12" ht="12.75" customHeight="1" x14ac:dyDescent="0.2">
      <c r="A201" s="144"/>
      <c r="B201" s="169" t="s">
        <v>363</v>
      </c>
      <c r="C201" s="168">
        <v>88309</v>
      </c>
      <c r="D201" s="166" t="s">
        <v>500</v>
      </c>
      <c r="E201" s="167" t="s">
        <v>283</v>
      </c>
      <c r="F201" s="167">
        <v>27.72</v>
      </c>
      <c r="G201" s="167">
        <v>31.06</v>
      </c>
      <c r="H201" s="168">
        <v>2</v>
      </c>
      <c r="I201" s="207"/>
      <c r="J201" s="207">
        <v>110.50773333333299</v>
      </c>
      <c r="K201" s="207">
        <v>110.50773333333299</v>
      </c>
      <c r="L201" s="207">
        <f t="shared" ref="L201:L202" si="40">H201*I201</f>
        <v>0</v>
      </c>
    </row>
    <row r="202" spans="1:12" ht="12.75" customHeight="1" x14ac:dyDescent="0.2">
      <c r="A202" s="144"/>
      <c r="B202" s="169" t="s">
        <v>363</v>
      </c>
      <c r="C202" s="160" t="s">
        <v>501</v>
      </c>
      <c r="D202" s="161" t="s">
        <v>502</v>
      </c>
      <c r="E202" s="162" t="s">
        <v>283</v>
      </c>
      <c r="F202" s="162">
        <v>30.7</v>
      </c>
      <c r="G202" s="162">
        <v>34.22</v>
      </c>
      <c r="H202" s="222">
        <v>1.5</v>
      </c>
      <c r="I202" s="197"/>
      <c r="J202" s="197"/>
      <c r="K202" s="197"/>
      <c r="L202" s="164">
        <f t="shared" si="40"/>
        <v>0</v>
      </c>
    </row>
    <row r="203" spans="1:12" ht="12.75" customHeight="1" x14ac:dyDescent="0.2">
      <c r="A203" s="180"/>
      <c r="B203" s="185"/>
      <c r="C203" s="185"/>
      <c r="D203" s="271"/>
      <c r="E203" s="272"/>
      <c r="F203" s="272"/>
      <c r="G203" s="272"/>
      <c r="H203" s="185"/>
      <c r="I203" s="149"/>
      <c r="J203" s="149"/>
      <c r="K203" s="149"/>
      <c r="L203" s="149"/>
    </row>
    <row r="204" spans="1:12" ht="12.75" customHeight="1" x14ac:dyDescent="0.2">
      <c r="A204" s="144" t="s">
        <v>505</v>
      </c>
      <c r="B204" s="155" t="s">
        <v>356</v>
      </c>
      <c r="C204" s="155" t="s">
        <v>506</v>
      </c>
      <c r="D204" s="273" t="s">
        <v>507</v>
      </c>
      <c r="E204" s="160"/>
      <c r="F204" s="162">
        <v>842.04</v>
      </c>
      <c r="G204" s="162">
        <v>842.04</v>
      </c>
      <c r="H204" s="163"/>
      <c r="I204" s="159"/>
      <c r="J204" s="159">
        <v>120.58773333333301</v>
      </c>
      <c r="K204" s="159">
        <v>120.58773333333301</v>
      </c>
      <c r="L204" s="159">
        <f>SUM(L205:L206)</f>
        <v>0</v>
      </c>
    </row>
    <row r="205" spans="1:12" ht="12.75" customHeight="1" x14ac:dyDescent="0.2">
      <c r="A205" s="144"/>
      <c r="B205" s="274" t="s">
        <v>360</v>
      </c>
      <c r="C205" s="199">
        <v>14</v>
      </c>
      <c r="D205" s="275" t="s">
        <v>507</v>
      </c>
      <c r="E205" s="162" t="s">
        <v>362</v>
      </c>
      <c r="F205" s="162">
        <v>842.04</v>
      </c>
      <c r="G205" s="162">
        <v>842.04</v>
      </c>
      <c r="H205" s="163">
        <v>1</v>
      </c>
      <c r="I205" s="164"/>
      <c r="J205" s="164">
        <v>121.217733333333</v>
      </c>
      <c r="K205" s="164">
        <v>121.217733333333</v>
      </c>
      <c r="L205" s="164">
        <f t="shared" ref="L205:L206" si="41">H205*I205</f>
        <v>0</v>
      </c>
    </row>
    <row r="206" spans="1:12" ht="12.75" customHeight="1" x14ac:dyDescent="0.2">
      <c r="A206" s="144"/>
      <c r="B206" s="274" t="s">
        <v>363</v>
      </c>
      <c r="C206" s="274" t="s">
        <v>494</v>
      </c>
      <c r="D206" s="276" t="s">
        <v>495</v>
      </c>
      <c r="E206" s="277" t="s">
        <v>283</v>
      </c>
      <c r="F206" s="162"/>
      <c r="G206" s="162"/>
      <c r="H206" s="163">
        <v>0.2</v>
      </c>
      <c r="I206" s="278"/>
      <c r="J206" s="279"/>
      <c r="K206" s="279"/>
      <c r="L206" s="164">
        <f t="shared" si="41"/>
        <v>0</v>
      </c>
    </row>
    <row r="207" spans="1:12" ht="12.75" customHeight="1" x14ac:dyDescent="0.2">
      <c r="A207" s="184"/>
      <c r="B207" s="185"/>
      <c r="C207" s="186"/>
      <c r="D207" s="187"/>
      <c r="E207" s="185"/>
      <c r="F207" s="185"/>
      <c r="G207" s="185"/>
      <c r="H207" s="185"/>
      <c r="I207" s="164"/>
      <c r="J207" s="164"/>
      <c r="K207" s="164"/>
      <c r="L207" s="164"/>
    </row>
    <row r="208" spans="1:12" ht="12.75" customHeight="1" x14ac:dyDescent="0.2">
      <c r="A208" s="175" t="e">
        <f>CONCATENAR</f>
        <v>#NAME?</v>
      </c>
      <c r="B208" s="155" t="s">
        <v>356</v>
      </c>
      <c r="C208" s="155" t="s">
        <v>508</v>
      </c>
      <c r="D208" s="156" t="s">
        <v>336</v>
      </c>
      <c r="E208" s="155"/>
      <c r="F208" s="157" t="b">
        <f t="shared" ref="F208:G208" ca="1" si="42">IF($K208&gt;0,SUM(OFFSET(F208,1,0,$K208),0))</f>
        <v>0</v>
      </c>
      <c r="G208" s="157" t="b">
        <f t="shared" ca="1" si="42"/>
        <v>0</v>
      </c>
      <c r="H208" s="158"/>
      <c r="I208" s="158"/>
      <c r="J208" s="158"/>
      <c r="K208" s="158"/>
      <c r="L208" s="239">
        <f>SUM(L209:L211)</f>
        <v>0</v>
      </c>
    </row>
    <row r="209" spans="1:12" ht="12.75" customHeight="1" x14ac:dyDescent="0.2">
      <c r="A209" s="144"/>
      <c r="B209" s="169" t="s">
        <v>360</v>
      </c>
      <c r="C209" s="163">
        <v>15</v>
      </c>
      <c r="D209" s="161" t="s">
        <v>509</v>
      </c>
      <c r="E209" s="162" t="s">
        <v>362</v>
      </c>
      <c r="F209" s="162" t="e">
        <f t="shared" ref="F209:F211" si="43">TRUNC($H209*ROUND(#REF!,2),2)</f>
        <v>#REF!</v>
      </c>
      <c r="G209" s="162">
        <f t="shared" ref="G209:G211" si="44">TRUNC($H209*ROUND(I209,2),2)</f>
        <v>0</v>
      </c>
      <c r="H209" s="163">
        <v>1</v>
      </c>
      <c r="I209" s="205"/>
      <c r="J209" s="205">
        <v>122.47773333333301</v>
      </c>
      <c r="K209" s="205">
        <v>122.47773333333301</v>
      </c>
      <c r="L209" s="205">
        <f t="shared" ref="L209:L211" si="45">H209*I209</f>
        <v>0</v>
      </c>
    </row>
    <row r="210" spans="1:12" ht="12.75" customHeight="1" x14ac:dyDescent="0.2">
      <c r="A210" s="144"/>
      <c r="B210" s="233" t="s">
        <v>363</v>
      </c>
      <c r="C210" s="280">
        <v>88309</v>
      </c>
      <c r="D210" s="166" t="s">
        <v>500</v>
      </c>
      <c r="E210" s="167" t="s">
        <v>283</v>
      </c>
      <c r="F210" s="167" t="e">
        <f t="shared" si="43"/>
        <v>#REF!</v>
      </c>
      <c r="G210" s="167">
        <f t="shared" si="44"/>
        <v>0</v>
      </c>
      <c r="H210" s="168">
        <v>0.5</v>
      </c>
      <c r="I210" s="164"/>
      <c r="J210" s="164">
        <v>123.107733333333</v>
      </c>
      <c r="K210" s="164">
        <v>123.107733333333</v>
      </c>
      <c r="L210" s="200">
        <f t="shared" si="45"/>
        <v>0</v>
      </c>
    </row>
    <row r="211" spans="1:12" ht="12.75" customHeight="1" x14ac:dyDescent="0.2">
      <c r="A211" s="144"/>
      <c r="B211" s="169" t="s">
        <v>363</v>
      </c>
      <c r="C211" s="160" t="s">
        <v>501</v>
      </c>
      <c r="D211" s="161" t="s">
        <v>502</v>
      </c>
      <c r="E211" s="162" t="s">
        <v>283</v>
      </c>
      <c r="F211" s="162" t="e">
        <f t="shared" si="43"/>
        <v>#REF!</v>
      </c>
      <c r="G211" s="162">
        <f t="shared" si="44"/>
        <v>0</v>
      </c>
      <c r="H211" s="163">
        <v>0.5</v>
      </c>
      <c r="I211" s="164"/>
      <c r="J211" s="164">
        <v>123.737733333333</v>
      </c>
      <c r="K211" s="164">
        <v>123.737733333333</v>
      </c>
      <c r="L211" s="200">
        <f t="shared" si="45"/>
        <v>0</v>
      </c>
    </row>
    <row r="212" spans="1:12" ht="12.75" customHeight="1" x14ac:dyDescent="0.2">
      <c r="A212" s="184"/>
      <c r="B212" s="185"/>
      <c r="C212" s="186"/>
      <c r="D212" s="187"/>
      <c r="E212" s="185"/>
      <c r="F212" s="185"/>
      <c r="G212" s="185"/>
      <c r="H212" s="185"/>
      <c r="I212" s="149"/>
      <c r="J212" s="149"/>
      <c r="K212" s="149"/>
      <c r="L212" s="149"/>
    </row>
    <row r="213" spans="1:12" ht="12.75" customHeight="1" x14ac:dyDescent="0.2">
      <c r="A213" s="175" t="s">
        <v>492</v>
      </c>
      <c r="B213" s="155" t="s">
        <v>356</v>
      </c>
      <c r="C213" s="155" t="s">
        <v>510</v>
      </c>
      <c r="D213" s="156" t="s">
        <v>315</v>
      </c>
      <c r="E213" s="155"/>
      <c r="F213" s="157">
        <v>1572.84</v>
      </c>
      <c r="G213" s="157">
        <v>1577.1</v>
      </c>
      <c r="H213" s="158"/>
      <c r="I213" s="158"/>
      <c r="J213" s="158"/>
      <c r="K213" s="158"/>
      <c r="L213" s="239">
        <f>SUM(L214:L217)</f>
        <v>0</v>
      </c>
    </row>
    <row r="214" spans="1:12" ht="12.75" customHeight="1" x14ac:dyDescent="0.2">
      <c r="A214" s="144"/>
      <c r="B214" s="160" t="s">
        <v>370</v>
      </c>
      <c r="C214" s="160" t="s">
        <v>511</v>
      </c>
      <c r="D214" s="161" t="s">
        <v>315</v>
      </c>
      <c r="E214" s="162" t="s">
        <v>376</v>
      </c>
      <c r="F214" s="162">
        <v>1537.32</v>
      </c>
      <c r="G214" s="162">
        <v>1537.32</v>
      </c>
      <c r="H214" s="163">
        <v>1</v>
      </c>
      <c r="I214" s="164"/>
      <c r="J214" s="164">
        <v>101.057733333333</v>
      </c>
      <c r="K214" s="164">
        <v>101.057733333333</v>
      </c>
      <c r="L214" s="164">
        <f t="shared" ref="L214:L217" si="46">H214*I214</f>
        <v>0</v>
      </c>
    </row>
    <row r="215" spans="1:12" ht="12.75" customHeight="1" x14ac:dyDescent="0.2">
      <c r="A215" s="144"/>
      <c r="B215" s="160" t="s">
        <v>363</v>
      </c>
      <c r="C215" s="194" t="s">
        <v>512</v>
      </c>
      <c r="D215" s="195" t="s">
        <v>513</v>
      </c>
      <c r="E215" s="162" t="str">
        <f>E209</f>
        <v>un</v>
      </c>
      <c r="F215" s="162">
        <v>15.41</v>
      </c>
      <c r="G215" s="162">
        <v>17.170000000000002</v>
      </c>
      <c r="H215" s="195" t="s">
        <v>514</v>
      </c>
      <c r="I215" s="196"/>
      <c r="J215" s="281">
        <v>101.687733333333</v>
      </c>
      <c r="K215" s="159">
        <v>101.687733333333</v>
      </c>
      <c r="L215" s="164">
        <f t="shared" si="46"/>
        <v>0</v>
      </c>
    </row>
    <row r="216" spans="1:12" ht="12.75" customHeight="1" x14ac:dyDescent="0.2">
      <c r="A216" s="184"/>
      <c r="B216" s="160" t="s">
        <v>363</v>
      </c>
      <c r="C216" s="194" t="s">
        <v>364</v>
      </c>
      <c r="D216" s="195" t="s">
        <v>365</v>
      </c>
      <c r="E216" s="162" t="s">
        <v>283</v>
      </c>
      <c r="F216" s="282"/>
      <c r="G216" s="282"/>
      <c r="H216" s="195" t="s">
        <v>515</v>
      </c>
      <c r="I216" s="196"/>
      <c r="J216" s="149"/>
      <c r="K216" s="149"/>
      <c r="L216" s="164">
        <f t="shared" si="46"/>
        <v>0</v>
      </c>
    </row>
    <row r="217" spans="1:12" ht="12.75" customHeight="1" x14ac:dyDescent="0.2">
      <c r="A217" s="184"/>
      <c r="B217" s="160" t="s">
        <v>363</v>
      </c>
      <c r="C217" s="194" t="s">
        <v>494</v>
      </c>
      <c r="D217" s="195" t="s">
        <v>495</v>
      </c>
      <c r="E217" s="162" t="s">
        <v>283</v>
      </c>
      <c r="F217" s="282"/>
      <c r="G217" s="282"/>
      <c r="H217" s="195" t="s">
        <v>515</v>
      </c>
      <c r="I217" s="196"/>
      <c r="J217" s="149"/>
      <c r="K217" s="149"/>
      <c r="L217" s="164">
        <f t="shared" si="46"/>
        <v>0</v>
      </c>
    </row>
    <row r="218" spans="1:12" ht="12.75" customHeight="1" x14ac:dyDescent="0.2">
      <c r="A218" s="184"/>
      <c r="B218" s="185"/>
      <c r="C218" s="186"/>
      <c r="D218" s="187"/>
      <c r="E218" s="185"/>
      <c r="F218" s="185"/>
      <c r="G218" s="185"/>
      <c r="H218" s="185"/>
      <c r="I218" s="149"/>
      <c r="J218" s="149"/>
      <c r="K218" s="149"/>
      <c r="L218" s="149"/>
    </row>
    <row r="219" spans="1:12" ht="12.75" customHeight="1" x14ac:dyDescent="0.2">
      <c r="A219" s="175" t="s">
        <v>492</v>
      </c>
      <c r="B219" s="155" t="s">
        <v>356</v>
      </c>
      <c r="C219" s="155" t="s">
        <v>516</v>
      </c>
      <c r="D219" s="156" t="s">
        <v>312</v>
      </c>
      <c r="E219" s="155"/>
      <c r="F219" s="157">
        <v>1572.84</v>
      </c>
      <c r="G219" s="157">
        <v>1577.1</v>
      </c>
      <c r="H219" s="158"/>
      <c r="I219" s="158"/>
      <c r="J219" s="158"/>
      <c r="K219" s="158"/>
      <c r="L219" s="239">
        <f>SUM(L220:L223)</f>
        <v>0</v>
      </c>
    </row>
    <row r="220" spans="1:12" ht="12.75" customHeight="1" x14ac:dyDescent="0.2">
      <c r="A220" s="144"/>
      <c r="B220" s="160" t="s">
        <v>370</v>
      </c>
      <c r="C220" s="160" t="s">
        <v>511</v>
      </c>
      <c r="D220" s="161" t="s">
        <v>312</v>
      </c>
      <c r="E220" s="162" t="s">
        <v>50</v>
      </c>
      <c r="F220" s="162">
        <v>1537.32</v>
      </c>
      <c r="G220" s="162">
        <v>1537.32</v>
      </c>
      <c r="H220" s="163">
        <v>1</v>
      </c>
      <c r="I220" s="164"/>
      <c r="J220" s="164">
        <v>101.057733333333</v>
      </c>
      <c r="K220" s="164">
        <v>101.057733333333</v>
      </c>
      <c r="L220" s="164">
        <f t="shared" ref="L220:L223" si="47">H220*I220</f>
        <v>0</v>
      </c>
    </row>
    <row r="221" spans="1:12" ht="12.75" customHeight="1" x14ac:dyDescent="0.2">
      <c r="A221" s="144"/>
      <c r="B221" s="160" t="s">
        <v>363</v>
      </c>
      <c r="C221" s="194" t="s">
        <v>512</v>
      </c>
      <c r="D221" s="195" t="s">
        <v>513</v>
      </c>
      <c r="E221" s="162" t="str">
        <f>E215</f>
        <v>un</v>
      </c>
      <c r="F221" s="162">
        <v>15.41</v>
      </c>
      <c r="G221" s="162">
        <v>17.170000000000002</v>
      </c>
      <c r="H221" s="195" t="s">
        <v>514</v>
      </c>
      <c r="I221" s="196"/>
      <c r="J221" s="281">
        <v>101.687733333333</v>
      </c>
      <c r="K221" s="159">
        <v>101.687733333333</v>
      </c>
      <c r="L221" s="164">
        <f t="shared" si="47"/>
        <v>0</v>
      </c>
    </row>
    <row r="222" spans="1:12" ht="12.75" customHeight="1" x14ac:dyDescent="0.2">
      <c r="A222" s="184"/>
      <c r="B222" s="160" t="s">
        <v>363</v>
      </c>
      <c r="C222" s="194" t="s">
        <v>364</v>
      </c>
      <c r="D222" s="195" t="s">
        <v>365</v>
      </c>
      <c r="E222" s="162" t="s">
        <v>283</v>
      </c>
      <c r="F222" s="282"/>
      <c r="G222" s="282"/>
      <c r="H222" s="195" t="s">
        <v>515</v>
      </c>
      <c r="I222" s="196"/>
      <c r="J222" s="149"/>
      <c r="K222" s="149"/>
      <c r="L222" s="164">
        <f t="shared" si="47"/>
        <v>0</v>
      </c>
    </row>
    <row r="223" spans="1:12" ht="12.75" customHeight="1" x14ac:dyDescent="0.2">
      <c r="A223" s="184"/>
      <c r="B223" s="160" t="s">
        <v>363</v>
      </c>
      <c r="C223" s="194" t="s">
        <v>494</v>
      </c>
      <c r="D223" s="195" t="s">
        <v>495</v>
      </c>
      <c r="E223" s="162" t="s">
        <v>283</v>
      </c>
      <c r="F223" s="282"/>
      <c r="G223" s="282"/>
      <c r="H223" s="195" t="s">
        <v>515</v>
      </c>
      <c r="I223" s="196"/>
      <c r="J223" s="149"/>
      <c r="K223" s="149"/>
      <c r="L223" s="164">
        <f t="shared" si="47"/>
        <v>0</v>
      </c>
    </row>
    <row r="224" spans="1:12" ht="12.75" customHeight="1" x14ac:dyDescent="0.2">
      <c r="A224" s="184"/>
      <c r="B224" s="185"/>
      <c r="C224" s="186"/>
      <c r="D224" s="187"/>
      <c r="E224" s="185"/>
      <c r="F224" s="185"/>
      <c r="G224" s="185"/>
      <c r="H224" s="185"/>
      <c r="I224" s="149"/>
      <c r="J224" s="149"/>
      <c r="K224" s="149"/>
      <c r="L224" s="149"/>
    </row>
    <row r="225" spans="1:12" ht="12.75" customHeight="1" x14ac:dyDescent="0.2">
      <c r="A225" s="184"/>
      <c r="B225" s="185"/>
      <c r="C225" s="186"/>
      <c r="D225" s="187"/>
      <c r="E225" s="185"/>
      <c r="F225" s="185"/>
      <c r="G225" s="185"/>
      <c r="H225" s="185"/>
      <c r="I225" s="149"/>
      <c r="J225" s="149"/>
      <c r="K225" s="149"/>
      <c r="L225" s="149"/>
    </row>
    <row r="226" spans="1:12" ht="12.75" customHeight="1" x14ac:dyDescent="0.2">
      <c r="A226" s="184"/>
      <c r="B226" s="185"/>
      <c r="C226" s="186"/>
      <c r="D226" s="187"/>
      <c r="E226" s="185"/>
      <c r="F226" s="185"/>
      <c r="G226" s="185"/>
      <c r="H226" s="185"/>
      <c r="I226" s="149"/>
      <c r="J226" s="149"/>
      <c r="K226" s="149"/>
      <c r="L226" s="149"/>
    </row>
    <row r="227" spans="1:12" ht="12.75" customHeight="1" x14ac:dyDescent="0.2">
      <c r="A227" s="184"/>
      <c r="B227" s="185"/>
      <c r="C227" s="186"/>
      <c r="D227" s="187"/>
      <c r="E227" s="185"/>
      <c r="F227" s="185"/>
      <c r="G227" s="185"/>
      <c r="H227" s="185"/>
      <c r="I227" s="149"/>
      <c r="J227" s="149"/>
      <c r="K227" s="149"/>
      <c r="L227" s="149"/>
    </row>
    <row r="228" spans="1:12" ht="12.75" customHeight="1" x14ac:dyDescent="0.2">
      <c r="L228" s="144"/>
    </row>
    <row r="229" spans="1:12" ht="12.75" customHeight="1" x14ac:dyDescent="0.2">
      <c r="A229" s="283" t="s">
        <v>517</v>
      </c>
      <c r="B229" s="404" t="s">
        <v>518</v>
      </c>
      <c r="C229" s="402"/>
      <c r="D229" s="144"/>
      <c r="E229" s="284"/>
      <c r="F229" s="284"/>
      <c r="G229" s="284"/>
      <c r="H229" s="284"/>
      <c r="I229" s="144"/>
      <c r="L229" s="144"/>
    </row>
    <row r="230" spans="1:12" ht="12.75" customHeight="1" x14ac:dyDescent="0.2">
      <c r="A230" s="144"/>
      <c r="B230" s="144" t="s">
        <v>519</v>
      </c>
      <c r="C230" s="144"/>
      <c r="D230" s="144"/>
      <c r="E230" s="392" t="s">
        <v>520</v>
      </c>
      <c r="F230" s="393"/>
      <c r="G230" s="393"/>
      <c r="H230" s="393"/>
      <c r="I230" s="285"/>
      <c r="L230" s="144"/>
    </row>
    <row r="231" spans="1:12" ht="12.75" customHeight="1" x14ac:dyDescent="0.2">
      <c r="A231" s="144"/>
      <c r="B231" s="144"/>
      <c r="C231" s="144"/>
      <c r="D231" s="144"/>
      <c r="E231" s="394" t="s">
        <v>521</v>
      </c>
      <c r="F231" s="383"/>
      <c r="G231" s="383"/>
      <c r="H231" s="383"/>
      <c r="I231" s="286"/>
      <c r="L231" s="144"/>
    </row>
    <row r="232" spans="1:12" ht="12.75" customHeight="1" x14ac:dyDescent="0.2">
      <c r="L232" s="144"/>
    </row>
    <row r="233" spans="1:12" ht="12.75" customHeight="1" x14ac:dyDescent="0.2">
      <c r="L233" s="144"/>
    </row>
    <row r="234" spans="1:12" ht="12.75" customHeight="1" x14ac:dyDescent="0.2">
      <c r="L234" s="144"/>
    </row>
    <row r="235" spans="1:12" ht="12.75" customHeight="1" x14ac:dyDescent="0.2">
      <c r="L235" s="144"/>
    </row>
    <row r="236" spans="1:12" ht="12.75" customHeight="1" x14ac:dyDescent="0.2">
      <c r="L236" s="144"/>
    </row>
    <row r="237" spans="1:12" ht="12.75" customHeight="1" x14ac:dyDescent="0.2">
      <c r="L237" s="144"/>
    </row>
    <row r="238" spans="1:12" ht="12.75" customHeight="1" x14ac:dyDescent="0.2">
      <c r="L238" s="144"/>
    </row>
    <row r="239" spans="1:12" ht="12.75" customHeight="1" x14ac:dyDescent="0.2">
      <c r="L239" s="144"/>
    </row>
    <row r="240" spans="1:12" ht="12.75" customHeight="1" x14ac:dyDescent="0.2">
      <c r="L240" s="144"/>
    </row>
    <row r="241" spans="12:12" ht="12.75" customHeight="1" x14ac:dyDescent="0.2">
      <c r="L241" s="144"/>
    </row>
    <row r="242" spans="12:12" ht="12.75" customHeight="1" x14ac:dyDescent="0.2">
      <c r="L242" s="144"/>
    </row>
    <row r="243" spans="12:12" ht="12.75" customHeight="1" x14ac:dyDescent="0.2">
      <c r="L243" s="144"/>
    </row>
    <row r="244" spans="12:12" ht="12.75" customHeight="1" x14ac:dyDescent="0.2">
      <c r="L244" s="144"/>
    </row>
    <row r="245" spans="12:12" ht="12.75" customHeight="1" x14ac:dyDescent="0.2">
      <c r="L245" s="144"/>
    </row>
    <row r="246" spans="12:12" ht="12.75" customHeight="1" x14ac:dyDescent="0.2">
      <c r="L246" s="144"/>
    </row>
    <row r="247" spans="12:12" ht="12.75" customHeight="1" x14ac:dyDescent="0.2">
      <c r="L247" s="144"/>
    </row>
    <row r="248" spans="12:12" ht="12.75" customHeight="1" x14ac:dyDescent="0.2">
      <c r="L248" s="144"/>
    </row>
    <row r="249" spans="12:12" ht="12.75" customHeight="1" x14ac:dyDescent="0.2">
      <c r="L249" s="144"/>
    </row>
    <row r="250" spans="12:12" ht="12.75" customHeight="1" x14ac:dyDescent="0.2">
      <c r="L250" s="144"/>
    </row>
    <row r="251" spans="12:12" ht="12.75" customHeight="1" x14ac:dyDescent="0.2">
      <c r="L251" s="144"/>
    </row>
    <row r="252" spans="12:12" ht="12.75" customHeight="1" x14ac:dyDescent="0.2">
      <c r="L252" s="144"/>
    </row>
    <row r="253" spans="12:12" ht="12.75" customHeight="1" x14ac:dyDescent="0.2">
      <c r="L253" s="144"/>
    </row>
    <row r="254" spans="12:12" ht="12.75" customHeight="1" x14ac:dyDescent="0.2">
      <c r="L254" s="144"/>
    </row>
    <row r="255" spans="12:12" ht="12.75" customHeight="1" x14ac:dyDescent="0.2">
      <c r="L255" s="144"/>
    </row>
    <row r="256" spans="12:12" ht="12.75" customHeight="1" x14ac:dyDescent="0.2">
      <c r="L256" s="144"/>
    </row>
    <row r="257" spans="12:12" ht="12.75" customHeight="1" x14ac:dyDescent="0.2">
      <c r="L257" s="144"/>
    </row>
    <row r="258" spans="12:12" ht="12.75" customHeight="1" x14ac:dyDescent="0.2">
      <c r="L258" s="144"/>
    </row>
    <row r="259" spans="12:12" ht="12.75" customHeight="1" x14ac:dyDescent="0.2">
      <c r="L259" s="144"/>
    </row>
    <row r="260" spans="12:12" ht="12.75" customHeight="1" x14ac:dyDescent="0.2">
      <c r="L260" s="144"/>
    </row>
    <row r="261" spans="12:12" ht="12.75" customHeight="1" x14ac:dyDescent="0.2">
      <c r="L261" s="144"/>
    </row>
    <row r="262" spans="12:12" ht="12.75" customHeight="1" x14ac:dyDescent="0.2">
      <c r="L262" s="144"/>
    </row>
    <row r="263" spans="12:12" ht="12.75" customHeight="1" x14ac:dyDescent="0.2">
      <c r="L263" s="144"/>
    </row>
    <row r="264" spans="12:12" ht="12.75" customHeight="1" x14ac:dyDescent="0.2">
      <c r="L264" s="144"/>
    </row>
    <row r="265" spans="12:12" ht="12.75" customHeight="1" x14ac:dyDescent="0.2">
      <c r="L265" s="144"/>
    </row>
    <row r="266" spans="12:12" ht="12.75" customHeight="1" x14ac:dyDescent="0.2">
      <c r="L266" s="144"/>
    </row>
    <row r="267" spans="12:12" ht="12.75" customHeight="1" x14ac:dyDescent="0.2">
      <c r="L267" s="144"/>
    </row>
    <row r="268" spans="12:12" ht="12.75" customHeight="1" x14ac:dyDescent="0.2">
      <c r="L268" s="144"/>
    </row>
    <row r="269" spans="12:12" ht="12.75" customHeight="1" x14ac:dyDescent="0.2">
      <c r="L269" s="144"/>
    </row>
    <row r="270" spans="12:12" ht="12.75" customHeight="1" x14ac:dyDescent="0.2">
      <c r="L270" s="144"/>
    </row>
    <row r="271" spans="12:12" ht="12.75" customHeight="1" x14ac:dyDescent="0.2">
      <c r="L271" s="144"/>
    </row>
    <row r="272" spans="12:12" ht="12.75" customHeight="1" x14ac:dyDescent="0.2">
      <c r="L272" s="144"/>
    </row>
    <row r="273" spans="12:12" ht="12.75" customHeight="1" x14ac:dyDescent="0.2">
      <c r="L273" s="144"/>
    </row>
    <row r="274" spans="12:12" ht="12.75" customHeight="1" x14ac:dyDescent="0.2">
      <c r="L274" s="144"/>
    </row>
    <row r="275" spans="12:12" ht="12.75" customHeight="1" x14ac:dyDescent="0.2">
      <c r="L275" s="144"/>
    </row>
    <row r="276" spans="12:12" ht="12.75" customHeight="1" x14ac:dyDescent="0.2">
      <c r="L276" s="144"/>
    </row>
    <row r="277" spans="12:12" ht="12.75" customHeight="1" x14ac:dyDescent="0.2">
      <c r="L277" s="144"/>
    </row>
    <row r="278" spans="12:12" ht="12.75" customHeight="1" x14ac:dyDescent="0.2">
      <c r="L278" s="144"/>
    </row>
    <row r="279" spans="12:12" ht="12.75" customHeight="1" x14ac:dyDescent="0.2">
      <c r="L279" s="144"/>
    </row>
    <row r="280" spans="12:12" ht="12.75" customHeight="1" x14ac:dyDescent="0.2">
      <c r="L280" s="144"/>
    </row>
    <row r="281" spans="12:12" ht="12.75" customHeight="1" x14ac:dyDescent="0.2">
      <c r="L281" s="144"/>
    </row>
    <row r="282" spans="12:12" ht="12.75" customHeight="1" x14ac:dyDescent="0.2">
      <c r="L282" s="144"/>
    </row>
    <row r="283" spans="12:12" ht="12.75" customHeight="1" x14ac:dyDescent="0.2">
      <c r="L283" s="144"/>
    </row>
    <row r="284" spans="12:12" ht="12.75" customHeight="1" x14ac:dyDescent="0.2">
      <c r="L284" s="144"/>
    </row>
    <row r="285" spans="12:12" ht="12.75" customHeight="1" x14ac:dyDescent="0.2">
      <c r="L285" s="144"/>
    </row>
    <row r="286" spans="12:12" ht="12.75" customHeight="1" x14ac:dyDescent="0.2">
      <c r="L286" s="144"/>
    </row>
    <row r="287" spans="12:12" ht="12.75" customHeight="1" x14ac:dyDescent="0.2">
      <c r="L287" s="144"/>
    </row>
    <row r="288" spans="12:12" ht="12.75" customHeight="1" x14ac:dyDescent="0.2">
      <c r="L288" s="144"/>
    </row>
    <row r="289" spans="12:12" ht="12.75" customHeight="1" x14ac:dyDescent="0.2">
      <c r="L289" s="144"/>
    </row>
    <row r="290" spans="12:12" ht="12.75" customHeight="1" x14ac:dyDescent="0.2">
      <c r="L290" s="144"/>
    </row>
    <row r="291" spans="12:12" ht="12.75" customHeight="1" x14ac:dyDescent="0.2">
      <c r="L291" s="144"/>
    </row>
    <row r="292" spans="12:12" ht="12.75" customHeight="1" x14ac:dyDescent="0.2">
      <c r="L292" s="144"/>
    </row>
    <row r="293" spans="12:12" ht="12.75" customHeight="1" x14ac:dyDescent="0.2">
      <c r="L293" s="144"/>
    </row>
    <row r="294" spans="12:12" ht="12.75" customHeight="1" x14ac:dyDescent="0.2">
      <c r="L294" s="144"/>
    </row>
    <row r="295" spans="12:12" ht="12.75" customHeight="1" x14ac:dyDescent="0.2">
      <c r="L295" s="144"/>
    </row>
    <row r="296" spans="12:12" ht="12.75" customHeight="1" x14ac:dyDescent="0.2">
      <c r="L296" s="144"/>
    </row>
    <row r="297" spans="12:12" ht="12.75" customHeight="1" x14ac:dyDescent="0.2">
      <c r="L297" s="144"/>
    </row>
    <row r="298" spans="12:12" ht="12.75" customHeight="1" x14ac:dyDescent="0.2">
      <c r="L298" s="144"/>
    </row>
    <row r="299" spans="12:12" ht="12.75" customHeight="1" x14ac:dyDescent="0.2">
      <c r="L299" s="144"/>
    </row>
    <row r="300" spans="12:12" ht="12.75" customHeight="1" x14ac:dyDescent="0.2">
      <c r="L300" s="144"/>
    </row>
    <row r="301" spans="12:12" ht="12.75" customHeight="1" x14ac:dyDescent="0.2">
      <c r="L301" s="144"/>
    </row>
    <row r="302" spans="12:12" ht="12.75" customHeight="1" x14ac:dyDescent="0.2">
      <c r="L302" s="144"/>
    </row>
    <row r="303" spans="12:12" ht="12.75" customHeight="1" x14ac:dyDescent="0.2">
      <c r="L303" s="144"/>
    </row>
    <row r="304" spans="12:12" ht="12.75" customHeight="1" x14ac:dyDescent="0.2">
      <c r="L304" s="144"/>
    </row>
    <row r="305" spans="12:12" ht="12.75" customHeight="1" x14ac:dyDescent="0.2">
      <c r="L305" s="144"/>
    </row>
    <row r="306" spans="12:12" ht="12.75" customHeight="1" x14ac:dyDescent="0.2">
      <c r="L306" s="144"/>
    </row>
    <row r="307" spans="12:12" ht="12.75" customHeight="1" x14ac:dyDescent="0.2">
      <c r="L307" s="144"/>
    </row>
    <row r="308" spans="12:12" ht="12.75" customHeight="1" x14ac:dyDescent="0.2">
      <c r="L308" s="144"/>
    </row>
    <row r="309" spans="12:12" ht="12.75" customHeight="1" x14ac:dyDescent="0.2">
      <c r="L309" s="144"/>
    </row>
    <row r="310" spans="12:12" ht="12.75" customHeight="1" x14ac:dyDescent="0.2">
      <c r="L310" s="144"/>
    </row>
    <row r="311" spans="12:12" ht="12.75" customHeight="1" x14ac:dyDescent="0.2">
      <c r="L311" s="144"/>
    </row>
    <row r="312" spans="12:12" ht="12.75" customHeight="1" x14ac:dyDescent="0.2">
      <c r="L312" s="144"/>
    </row>
    <row r="313" spans="12:12" ht="12.75" customHeight="1" x14ac:dyDescent="0.2">
      <c r="L313" s="144"/>
    </row>
    <row r="314" spans="12:12" ht="12.75" customHeight="1" x14ac:dyDescent="0.2">
      <c r="L314" s="144"/>
    </row>
    <row r="315" spans="12:12" ht="12.75" customHeight="1" x14ac:dyDescent="0.2">
      <c r="L315" s="144"/>
    </row>
    <row r="316" spans="12:12" ht="12.75" customHeight="1" x14ac:dyDescent="0.2">
      <c r="L316" s="144"/>
    </row>
    <row r="317" spans="12:12" ht="12.75" customHeight="1" x14ac:dyDescent="0.2">
      <c r="L317" s="144"/>
    </row>
    <row r="318" spans="12:12" ht="12.75" customHeight="1" x14ac:dyDescent="0.2">
      <c r="L318" s="144"/>
    </row>
    <row r="319" spans="12:12" ht="12.75" customHeight="1" x14ac:dyDescent="0.2">
      <c r="L319" s="144"/>
    </row>
    <row r="320" spans="12:12" ht="12.75" customHeight="1" x14ac:dyDescent="0.2">
      <c r="L320" s="144"/>
    </row>
    <row r="321" spans="12:12" ht="12.75" customHeight="1" x14ac:dyDescent="0.2">
      <c r="L321" s="144"/>
    </row>
    <row r="322" spans="12:12" ht="12.75" customHeight="1" x14ac:dyDescent="0.2">
      <c r="L322" s="144"/>
    </row>
    <row r="323" spans="12:12" ht="12.75" customHeight="1" x14ac:dyDescent="0.2">
      <c r="L323" s="144"/>
    </row>
    <row r="324" spans="12:12" ht="12.75" customHeight="1" x14ac:dyDescent="0.2">
      <c r="L324" s="144"/>
    </row>
    <row r="325" spans="12:12" ht="12.75" customHeight="1" x14ac:dyDescent="0.2">
      <c r="L325" s="144"/>
    </row>
    <row r="326" spans="12:12" ht="12.75" customHeight="1" x14ac:dyDescent="0.2">
      <c r="L326" s="144"/>
    </row>
    <row r="327" spans="12:12" ht="12.75" customHeight="1" x14ac:dyDescent="0.2">
      <c r="L327" s="144"/>
    </row>
    <row r="328" spans="12:12" ht="12.75" customHeight="1" x14ac:dyDescent="0.2">
      <c r="L328" s="144"/>
    </row>
    <row r="329" spans="12:12" ht="12.75" customHeight="1" x14ac:dyDescent="0.2">
      <c r="L329" s="144"/>
    </row>
    <row r="330" spans="12:12" ht="12.75" customHeight="1" x14ac:dyDescent="0.2">
      <c r="L330" s="144"/>
    </row>
    <row r="331" spans="12:12" ht="12.75" customHeight="1" x14ac:dyDescent="0.2">
      <c r="L331" s="144"/>
    </row>
    <row r="332" spans="12:12" ht="12.75" customHeight="1" x14ac:dyDescent="0.2">
      <c r="L332" s="144"/>
    </row>
    <row r="333" spans="12:12" ht="12.75" customHeight="1" x14ac:dyDescent="0.2">
      <c r="L333" s="144"/>
    </row>
    <row r="334" spans="12:12" ht="12.75" customHeight="1" x14ac:dyDescent="0.2">
      <c r="L334" s="144"/>
    </row>
    <row r="335" spans="12:12" ht="12.75" customHeight="1" x14ac:dyDescent="0.2">
      <c r="L335" s="144"/>
    </row>
    <row r="336" spans="12:12" ht="12.75" customHeight="1" x14ac:dyDescent="0.2">
      <c r="L336" s="144"/>
    </row>
    <row r="337" spans="12:12" ht="12.75" customHeight="1" x14ac:dyDescent="0.2">
      <c r="L337" s="144"/>
    </row>
    <row r="338" spans="12:12" ht="12.75" customHeight="1" x14ac:dyDescent="0.2">
      <c r="L338" s="144"/>
    </row>
    <row r="339" spans="12:12" ht="12.75" customHeight="1" x14ac:dyDescent="0.2">
      <c r="L339" s="144"/>
    </row>
    <row r="340" spans="12:12" ht="12.75" customHeight="1" x14ac:dyDescent="0.2">
      <c r="L340" s="144"/>
    </row>
    <row r="341" spans="12:12" ht="12.75" customHeight="1" x14ac:dyDescent="0.2">
      <c r="L341" s="144"/>
    </row>
    <row r="342" spans="12:12" ht="12.75" customHeight="1" x14ac:dyDescent="0.2">
      <c r="L342" s="144"/>
    </row>
    <row r="343" spans="12:12" ht="12.75" customHeight="1" x14ac:dyDescent="0.2">
      <c r="L343" s="144"/>
    </row>
    <row r="344" spans="12:12" ht="12.75" customHeight="1" x14ac:dyDescent="0.2">
      <c r="L344" s="144"/>
    </row>
    <row r="345" spans="12:12" ht="12.75" customHeight="1" x14ac:dyDescent="0.2">
      <c r="L345" s="144"/>
    </row>
    <row r="346" spans="12:12" ht="12.75" customHeight="1" x14ac:dyDescent="0.2">
      <c r="L346" s="144"/>
    </row>
    <row r="347" spans="12:12" ht="12.75" customHeight="1" x14ac:dyDescent="0.2">
      <c r="L347" s="144"/>
    </row>
    <row r="348" spans="12:12" ht="12.75" customHeight="1" x14ac:dyDescent="0.2">
      <c r="L348" s="144"/>
    </row>
    <row r="349" spans="12:12" ht="12.75" customHeight="1" x14ac:dyDescent="0.2">
      <c r="L349" s="144"/>
    </row>
    <row r="350" spans="12:12" ht="12.75" customHeight="1" x14ac:dyDescent="0.2">
      <c r="L350" s="144"/>
    </row>
    <row r="351" spans="12:12" ht="12.75" customHeight="1" x14ac:dyDescent="0.2">
      <c r="L351" s="144"/>
    </row>
    <row r="352" spans="12:12" ht="12.75" customHeight="1" x14ac:dyDescent="0.2">
      <c r="L352" s="144"/>
    </row>
    <row r="353" spans="12:12" ht="12.75" customHeight="1" x14ac:dyDescent="0.2">
      <c r="L353" s="144"/>
    </row>
    <row r="354" spans="12:12" ht="12.75" customHeight="1" x14ac:dyDescent="0.2">
      <c r="L354" s="144"/>
    </row>
    <row r="355" spans="12:12" ht="12.75" customHeight="1" x14ac:dyDescent="0.2">
      <c r="L355" s="144"/>
    </row>
    <row r="356" spans="12:12" ht="12.75" customHeight="1" x14ac:dyDescent="0.2">
      <c r="L356" s="144"/>
    </row>
    <row r="357" spans="12:12" ht="12.75" customHeight="1" x14ac:dyDescent="0.2">
      <c r="L357" s="144"/>
    </row>
    <row r="358" spans="12:12" ht="12.75" customHeight="1" x14ac:dyDescent="0.2">
      <c r="L358" s="144"/>
    </row>
    <row r="359" spans="12:12" ht="12.75" customHeight="1" x14ac:dyDescent="0.2">
      <c r="L359" s="144"/>
    </row>
    <row r="360" spans="12:12" ht="12.75" customHeight="1" x14ac:dyDescent="0.2">
      <c r="L360" s="144"/>
    </row>
    <row r="361" spans="12:12" ht="12.75" customHeight="1" x14ac:dyDescent="0.2">
      <c r="L361" s="144"/>
    </row>
    <row r="362" spans="12:12" ht="12.75" customHeight="1" x14ac:dyDescent="0.2">
      <c r="L362" s="144"/>
    </row>
    <row r="363" spans="12:12" ht="12.75" customHeight="1" x14ac:dyDescent="0.2">
      <c r="L363" s="144"/>
    </row>
    <row r="364" spans="12:12" ht="12.75" customHeight="1" x14ac:dyDescent="0.2">
      <c r="L364" s="144"/>
    </row>
    <row r="365" spans="12:12" ht="12.75" customHeight="1" x14ac:dyDescent="0.2">
      <c r="L365" s="144"/>
    </row>
    <row r="366" spans="12:12" ht="12.75" customHeight="1" x14ac:dyDescent="0.2">
      <c r="L366" s="144"/>
    </row>
    <row r="367" spans="12:12" ht="12.75" customHeight="1" x14ac:dyDescent="0.2">
      <c r="L367" s="144"/>
    </row>
    <row r="368" spans="12:12" ht="12.75" customHeight="1" x14ac:dyDescent="0.2">
      <c r="L368" s="144"/>
    </row>
    <row r="369" spans="12:12" ht="12.75" customHeight="1" x14ac:dyDescent="0.2">
      <c r="L369" s="144"/>
    </row>
    <row r="370" spans="12:12" ht="12.75" customHeight="1" x14ac:dyDescent="0.2">
      <c r="L370" s="144"/>
    </row>
    <row r="371" spans="12:12" ht="12.75" customHeight="1" x14ac:dyDescent="0.2">
      <c r="L371" s="144"/>
    </row>
    <row r="372" spans="12:12" ht="12.75" customHeight="1" x14ac:dyDescent="0.2">
      <c r="L372" s="144"/>
    </row>
    <row r="373" spans="12:12" ht="12.75" customHeight="1" x14ac:dyDescent="0.2">
      <c r="L373" s="144"/>
    </row>
    <row r="374" spans="12:12" ht="12.75" customHeight="1" x14ac:dyDescent="0.2">
      <c r="L374" s="144"/>
    </row>
    <row r="375" spans="12:12" ht="12.75" customHeight="1" x14ac:dyDescent="0.2">
      <c r="L375" s="144"/>
    </row>
    <row r="376" spans="12:12" ht="12.75" customHeight="1" x14ac:dyDescent="0.2">
      <c r="L376" s="144"/>
    </row>
    <row r="377" spans="12:12" ht="12.75" customHeight="1" x14ac:dyDescent="0.2">
      <c r="L377" s="144"/>
    </row>
    <row r="378" spans="12:12" ht="12.75" customHeight="1" x14ac:dyDescent="0.2">
      <c r="L378" s="144"/>
    </row>
    <row r="379" spans="12:12" ht="12.75" customHeight="1" x14ac:dyDescent="0.2">
      <c r="L379" s="144"/>
    </row>
    <row r="380" spans="12:12" ht="12.75" customHeight="1" x14ac:dyDescent="0.2">
      <c r="L380" s="144"/>
    </row>
    <row r="381" spans="12:12" ht="12.75" customHeight="1" x14ac:dyDescent="0.2">
      <c r="L381" s="144"/>
    </row>
    <row r="382" spans="12:12" ht="12.75" customHeight="1" x14ac:dyDescent="0.2">
      <c r="L382" s="144"/>
    </row>
    <row r="383" spans="12:12" ht="12.75" customHeight="1" x14ac:dyDescent="0.2">
      <c r="L383" s="144"/>
    </row>
    <row r="384" spans="12:12" ht="12.75" customHeight="1" x14ac:dyDescent="0.2">
      <c r="L384" s="144"/>
    </row>
    <row r="385" spans="12:12" ht="12.75" customHeight="1" x14ac:dyDescent="0.2">
      <c r="L385" s="144"/>
    </row>
    <row r="386" spans="12:12" ht="12.75" customHeight="1" x14ac:dyDescent="0.2">
      <c r="L386" s="144"/>
    </row>
    <row r="387" spans="12:12" ht="12.75" customHeight="1" x14ac:dyDescent="0.2">
      <c r="L387" s="144"/>
    </row>
    <row r="388" spans="12:12" ht="12.75" customHeight="1" x14ac:dyDescent="0.2">
      <c r="L388" s="144"/>
    </row>
    <row r="389" spans="12:12" ht="12.75" customHeight="1" x14ac:dyDescent="0.2">
      <c r="L389" s="144"/>
    </row>
    <row r="390" spans="12:12" ht="12.75" customHeight="1" x14ac:dyDescent="0.2">
      <c r="L390" s="144"/>
    </row>
    <row r="391" spans="12:12" ht="12.75" customHeight="1" x14ac:dyDescent="0.2">
      <c r="L391" s="144"/>
    </row>
    <row r="392" spans="12:12" ht="12.75" customHeight="1" x14ac:dyDescent="0.2">
      <c r="L392" s="144"/>
    </row>
    <row r="393" spans="12:12" ht="12.75" customHeight="1" x14ac:dyDescent="0.2">
      <c r="L393" s="144"/>
    </row>
    <row r="394" spans="12:12" ht="12.75" customHeight="1" x14ac:dyDescent="0.2">
      <c r="L394" s="144"/>
    </row>
    <row r="395" spans="12:12" ht="12.75" customHeight="1" x14ac:dyDescent="0.2">
      <c r="L395" s="144"/>
    </row>
    <row r="396" spans="12:12" ht="12.75" customHeight="1" x14ac:dyDescent="0.2">
      <c r="L396" s="144"/>
    </row>
    <row r="397" spans="12:12" ht="12.75" customHeight="1" x14ac:dyDescent="0.2">
      <c r="L397" s="144"/>
    </row>
    <row r="398" spans="12:12" ht="12.75" customHeight="1" x14ac:dyDescent="0.2">
      <c r="L398" s="144"/>
    </row>
    <row r="399" spans="12:12" ht="12.75" customHeight="1" x14ac:dyDescent="0.2">
      <c r="L399" s="144"/>
    </row>
    <row r="400" spans="12:12" ht="12.75" customHeight="1" x14ac:dyDescent="0.2">
      <c r="L400" s="144"/>
    </row>
    <row r="401" spans="12:12" ht="12.75" customHeight="1" x14ac:dyDescent="0.2">
      <c r="L401" s="144"/>
    </row>
    <row r="402" spans="12:12" ht="12.75" customHeight="1" x14ac:dyDescent="0.2">
      <c r="L402" s="144"/>
    </row>
    <row r="403" spans="12:12" ht="12.75" customHeight="1" x14ac:dyDescent="0.2">
      <c r="L403" s="144"/>
    </row>
    <row r="404" spans="12:12" ht="12.75" customHeight="1" x14ac:dyDescent="0.2">
      <c r="L404" s="144"/>
    </row>
    <row r="405" spans="12:12" ht="12.75" customHeight="1" x14ac:dyDescent="0.2">
      <c r="L405" s="144"/>
    </row>
    <row r="406" spans="12:12" ht="12.75" customHeight="1" x14ac:dyDescent="0.2">
      <c r="L406" s="144"/>
    </row>
    <row r="407" spans="12:12" ht="12.75" customHeight="1" x14ac:dyDescent="0.2">
      <c r="L407" s="144"/>
    </row>
    <row r="408" spans="12:12" ht="12.75" customHeight="1" x14ac:dyDescent="0.2">
      <c r="L408" s="144"/>
    </row>
    <row r="409" spans="12:12" ht="12.75" customHeight="1" x14ac:dyDescent="0.2">
      <c r="L409" s="144"/>
    </row>
    <row r="410" spans="12:12" ht="12.75" customHeight="1" x14ac:dyDescent="0.2">
      <c r="L410" s="144"/>
    </row>
    <row r="411" spans="12:12" ht="12.75" customHeight="1" x14ac:dyDescent="0.2">
      <c r="L411" s="144"/>
    </row>
    <row r="412" spans="12:12" ht="12.75" customHeight="1" x14ac:dyDescent="0.2">
      <c r="L412" s="144"/>
    </row>
    <row r="413" spans="12:12" ht="12.75" customHeight="1" x14ac:dyDescent="0.2">
      <c r="L413" s="144"/>
    </row>
    <row r="414" spans="12:12" ht="12.75" customHeight="1" x14ac:dyDescent="0.2">
      <c r="L414" s="144"/>
    </row>
    <row r="415" spans="12:12" ht="12.75" customHeight="1" x14ac:dyDescent="0.2">
      <c r="L415" s="144"/>
    </row>
    <row r="416" spans="12:12" ht="12.75" customHeight="1" x14ac:dyDescent="0.2">
      <c r="L416" s="144"/>
    </row>
    <row r="417" spans="12:12" ht="12.75" customHeight="1" x14ac:dyDescent="0.2">
      <c r="L417" s="144"/>
    </row>
    <row r="418" spans="12:12" ht="12.75" customHeight="1" x14ac:dyDescent="0.2">
      <c r="L418" s="144"/>
    </row>
    <row r="419" spans="12:12" ht="12.75" customHeight="1" x14ac:dyDescent="0.2">
      <c r="L419" s="144"/>
    </row>
    <row r="420" spans="12:12" ht="12.75" customHeight="1" x14ac:dyDescent="0.2">
      <c r="L420" s="144"/>
    </row>
    <row r="421" spans="12:12" ht="12.75" customHeight="1" x14ac:dyDescent="0.2">
      <c r="L421" s="144"/>
    </row>
    <row r="422" spans="12:12" ht="12.75" customHeight="1" x14ac:dyDescent="0.2">
      <c r="L422" s="144"/>
    </row>
    <row r="423" spans="12:12" ht="12.75" customHeight="1" x14ac:dyDescent="0.2">
      <c r="L423" s="144"/>
    </row>
    <row r="424" spans="12:12" ht="12.75" customHeight="1" x14ac:dyDescent="0.2">
      <c r="L424" s="144"/>
    </row>
    <row r="425" spans="12:12" ht="12.75" customHeight="1" x14ac:dyDescent="0.2">
      <c r="L425" s="144"/>
    </row>
    <row r="426" spans="12:12" ht="12.75" customHeight="1" x14ac:dyDescent="0.2">
      <c r="L426" s="144"/>
    </row>
    <row r="427" spans="12:12" ht="12.75" customHeight="1" x14ac:dyDescent="0.2">
      <c r="L427" s="144"/>
    </row>
    <row r="428" spans="12:12" ht="12.75" customHeight="1" x14ac:dyDescent="0.2">
      <c r="L428" s="144"/>
    </row>
    <row r="429" spans="12:12" ht="12.75" customHeight="1" x14ac:dyDescent="0.2">
      <c r="L429" s="144"/>
    </row>
    <row r="430" spans="12:12" ht="12.75" customHeight="1" x14ac:dyDescent="0.2">
      <c r="L430" s="144"/>
    </row>
    <row r="431" spans="12:12" ht="12.75" customHeight="1" x14ac:dyDescent="0.2">
      <c r="L431" s="144"/>
    </row>
    <row r="432" spans="12:12" ht="12.75" customHeight="1" x14ac:dyDescent="0.2">
      <c r="L432" s="144"/>
    </row>
    <row r="433" spans="12:12" ht="12.75" customHeight="1" x14ac:dyDescent="0.2">
      <c r="L433" s="144"/>
    </row>
    <row r="434" spans="12:12" ht="12.75" customHeight="1" x14ac:dyDescent="0.2">
      <c r="L434" s="144"/>
    </row>
    <row r="435" spans="12:12" ht="12.75" customHeight="1" x14ac:dyDescent="0.2">
      <c r="L435" s="144"/>
    </row>
    <row r="436" spans="12:12" ht="12.75" customHeight="1" x14ac:dyDescent="0.2">
      <c r="L436" s="144"/>
    </row>
    <row r="437" spans="12:12" ht="12.75" customHeight="1" x14ac:dyDescent="0.2">
      <c r="L437" s="144"/>
    </row>
    <row r="438" spans="12:12" ht="12.75" customHeight="1" x14ac:dyDescent="0.2">
      <c r="L438" s="144"/>
    </row>
    <row r="439" spans="12:12" ht="12.75" customHeight="1" x14ac:dyDescent="0.2">
      <c r="L439" s="144"/>
    </row>
    <row r="440" spans="12:12" ht="12.75" customHeight="1" x14ac:dyDescent="0.2">
      <c r="L440" s="144"/>
    </row>
    <row r="441" spans="12:12" ht="12.75" customHeight="1" x14ac:dyDescent="0.2">
      <c r="L441" s="144"/>
    </row>
    <row r="442" spans="12:12" ht="12.75" customHeight="1" x14ac:dyDescent="0.2">
      <c r="L442" s="144"/>
    </row>
    <row r="443" spans="12:12" ht="12.75" customHeight="1" x14ac:dyDescent="0.2">
      <c r="L443" s="144"/>
    </row>
    <row r="444" spans="12:12" ht="12.75" customHeight="1" x14ac:dyDescent="0.2">
      <c r="L444" s="144"/>
    </row>
    <row r="445" spans="12:12" ht="12.75" customHeight="1" x14ac:dyDescent="0.2">
      <c r="L445" s="144"/>
    </row>
    <row r="446" spans="12:12" ht="12.75" customHeight="1" x14ac:dyDescent="0.2">
      <c r="L446" s="144"/>
    </row>
    <row r="447" spans="12:12" ht="12.75" customHeight="1" x14ac:dyDescent="0.2">
      <c r="L447" s="144"/>
    </row>
    <row r="448" spans="12:12" ht="12.75" customHeight="1" x14ac:dyDescent="0.2">
      <c r="L448" s="144"/>
    </row>
    <row r="449" spans="12:12" ht="12.75" customHeight="1" x14ac:dyDescent="0.2">
      <c r="L449" s="144"/>
    </row>
    <row r="450" spans="12:12" ht="12.75" customHeight="1" x14ac:dyDescent="0.2">
      <c r="L450" s="144"/>
    </row>
    <row r="451" spans="12:12" ht="12.75" customHeight="1" x14ac:dyDescent="0.2">
      <c r="L451" s="144"/>
    </row>
    <row r="452" spans="12:12" ht="12.75" customHeight="1" x14ac:dyDescent="0.2">
      <c r="L452" s="144"/>
    </row>
    <row r="453" spans="12:12" ht="12.75" customHeight="1" x14ac:dyDescent="0.2">
      <c r="L453" s="144"/>
    </row>
    <row r="454" spans="12:12" ht="12.75" customHeight="1" x14ac:dyDescent="0.2">
      <c r="L454" s="144"/>
    </row>
    <row r="455" spans="12:12" ht="12.75" customHeight="1" x14ac:dyDescent="0.2">
      <c r="L455" s="144"/>
    </row>
    <row r="456" spans="12:12" ht="12.75" customHeight="1" x14ac:dyDescent="0.2">
      <c r="L456" s="144"/>
    </row>
    <row r="457" spans="12:12" ht="12.75" customHeight="1" x14ac:dyDescent="0.2">
      <c r="L457" s="144"/>
    </row>
    <row r="458" spans="12:12" ht="12.75" customHeight="1" x14ac:dyDescent="0.2">
      <c r="L458" s="144"/>
    </row>
    <row r="459" spans="12:12" ht="12.75" customHeight="1" x14ac:dyDescent="0.2">
      <c r="L459" s="144"/>
    </row>
    <row r="460" spans="12:12" ht="12.75" customHeight="1" x14ac:dyDescent="0.2">
      <c r="L460" s="144"/>
    </row>
    <row r="461" spans="12:12" ht="12.75" customHeight="1" x14ac:dyDescent="0.2">
      <c r="L461" s="144"/>
    </row>
    <row r="462" spans="12:12" ht="12.75" customHeight="1" x14ac:dyDescent="0.2">
      <c r="L462" s="144"/>
    </row>
    <row r="463" spans="12:12" ht="12.75" customHeight="1" x14ac:dyDescent="0.2">
      <c r="L463" s="144"/>
    </row>
    <row r="464" spans="12:12" ht="12.75" customHeight="1" x14ac:dyDescent="0.2">
      <c r="L464" s="144"/>
    </row>
    <row r="465" spans="12:12" ht="12.75" customHeight="1" x14ac:dyDescent="0.2">
      <c r="L465" s="144"/>
    </row>
    <row r="466" spans="12:12" ht="12.75" customHeight="1" x14ac:dyDescent="0.2">
      <c r="L466" s="144"/>
    </row>
    <row r="467" spans="12:12" ht="12.75" customHeight="1" x14ac:dyDescent="0.2">
      <c r="L467" s="144"/>
    </row>
    <row r="468" spans="12:12" ht="12.75" customHeight="1" x14ac:dyDescent="0.2">
      <c r="L468" s="144"/>
    </row>
    <row r="469" spans="12:12" ht="12.75" customHeight="1" x14ac:dyDescent="0.2">
      <c r="L469" s="144"/>
    </row>
    <row r="470" spans="12:12" ht="12.75" customHeight="1" x14ac:dyDescent="0.2">
      <c r="L470" s="144"/>
    </row>
    <row r="471" spans="12:12" ht="12.75" customHeight="1" x14ac:dyDescent="0.2">
      <c r="L471" s="144"/>
    </row>
    <row r="472" spans="12:12" ht="12.75" customHeight="1" x14ac:dyDescent="0.2">
      <c r="L472" s="144"/>
    </row>
    <row r="473" spans="12:12" ht="12.75" customHeight="1" x14ac:dyDescent="0.2">
      <c r="L473" s="144"/>
    </row>
    <row r="474" spans="12:12" ht="12.75" customHeight="1" x14ac:dyDescent="0.2">
      <c r="L474" s="144"/>
    </row>
    <row r="475" spans="12:12" ht="12.75" customHeight="1" x14ac:dyDescent="0.2">
      <c r="L475" s="144"/>
    </row>
    <row r="476" spans="12:12" ht="12.75" customHeight="1" x14ac:dyDescent="0.2">
      <c r="L476" s="144"/>
    </row>
    <row r="477" spans="12:12" ht="12.75" customHeight="1" x14ac:dyDescent="0.2">
      <c r="L477" s="144"/>
    </row>
    <row r="478" spans="12:12" ht="12.75" customHeight="1" x14ac:dyDescent="0.2">
      <c r="L478" s="144"/>
    </row>
    <row r="479" spans="12:12" ht="12.75" customHeight="1" x14ac:dyDescent="0.2">
      <c r="L479" s="144"/>
    </row>
    <row r="480" spans="12:12" ht="12.75" customHeight="1" x14ac:dyDescent="0.2">
      <c r="L480" s="144"/>
    </row>
    <row r="481" spans="12:12" ht="12.75" customHeight="1" x14ac:dyDescent="0.2">
      <c r="L481" s="144"/>
    </row>
    <row r="482" spans="12:12" ht="12.75" customHeight="1" x14ac:dyDescent="0.2">
      <c r="L482" s="144"/>
    </row>
    <row r="483" spans="12:12" ht="12.75" customHeight="1" x14ac:dyDescent="0.2">
      <c r="L483" s="144"/>
    </row>
    <row r="484" spans="12:12" ht="12.75" customHeight="1" x14ac:dyDescent="0.2">
      <c r="L484" s="144"/>
    </row>
    <row r="485" spans="12:12" ht="12.75" customHeight="1" x14ac:dyDescent="0.2">
      <c r="L485" s="144"/>
    </row>
    <row r="486" spans="12:12" ht="12.75" customHeight="1" x14ac:dyDescent="0.2">
      <c r="L486" s="144"/>
    </row>
    <row r="487" spans="12:12" ht="12.75" customHeight="1" x14ac:dyDescent="0.2">
      <c r="L487" s="144"/>
    </row>
    <row r="488" spans="12:12" ht="12.75" customHeight="1" x14ac:dyDescent="0.2">
      <c r="L488" s="144"/>
    </row>
    <row r="489" spans="12:12" ht="12.75" customHeight="1" x14ac:dyDescent="0.2">
      <c r="L489" s="144"/>
    </row>
    <row r="490" spans="12:12" ht="12.75" customHeight="1" x14ac:dyDescent="0.2">
      <c r="L490" s="144"/>
    </row>
    <row r="491" spans="12:12" ht="12.75" customHeight="1" x14ac:dyDescent="0.2">
      <c r="L491" s="144"/>
    </row>
    <row r="492" spans="12:12" ht="12.75" customHeight="1" x14ac:dyDescent="0.2">
      <c r="L492" s="144"/>
    </row>
    <row r="493" spans="12:12" ht="12.75" customHeight="1" x14ac:dyDescent="0.2">
      <c r="L493" s="144"/>
    </row>
    <row r="494" spans="12:12" ht="12.75" customHeight="1" x14ac:dyDescent="0.2">
      <c r="L494" s="144"/>
    </row>
    <row r="495" spans="12:12" ht="12.75" customHeight="1" x14ac:dyDescent="0.2">
      <c r="L495" s="144"/>
    </row>
    <row r="496" spans="12:12" ht="12.75" customHeight="1" x14ac:dyDescent="0.2">
      <c r="L496" s="144"/>
    </row>
    <row r="497" spans="12:12" ht="12.75" customHeight="1" x14ac:dyDescent="0.2">
      <c r="L497" s="144"/>
    </row>
    <row r="498" spans="12:12" ht="12.75" customHeight="1" x14ac:dyDescent="0.2">
      <c r="L498" s="144"/>
    </row>
    <row r="499" spans="12:12" ht="12.75" customHeight="1" x14ac:dyDescent="0.2">
      <c r="L499" s="144"/>
    </row>
    <row r="500" spans="12:12" ht="12.75" customHeight="1" x14ac:dyDescent="0.2">
      <c r="L500" s="144"/>
    </row>
    <row r="501" spans="12:12" ht="12.75" customHeight="1" x14ac:dyDescent="0.2">
      <c r="L501" s="144"/>
    </row>
    <row r="502" spans="12:12" ht="12.75" customHeight="1" x14ac:dyDescent="0.2">
      <c r="L502" s="144"/>
    </row>
    <row r="503" spans="12:12" ht="12.75" customHeight="1" x14ac:dyDescent="0.2">
      <c r="L503" s="144"/>
    </row>
    <row r="504" spans="12:12" ht="12.75" customHeight="1" x14ac:dyDescent="0.2">
      <c r="L504" s="144"/>
    </row>
    <row r="505" spans="12:12" ht="12.75" customHeight="1" x14ac:dyDescent="0.2">
      <c r="L505" s="144"/>
    </row>
    <row r="506" spans="12:12" ht="12.75" customHeight="1" x14ac:dyDescent="0.2">
      <c r="L506" s="144"/>
    </row>
    <row r="507" spans="12:12" ht="12.75" customHeight="1" x14ac:dyDescent="0.2">
      <c r="L507" s="144"/>
    </row>
    <row r="508" spans="12:12" ht="12.75" customHeight="1" x14ac:dyDescent="0.2">
      <c r="L508" s="144"/>
    </row>
    <row r="509" spans="12:12" ht="12.75" customHeight="1" x14ac:dyDescent="0.2">
      <c r="L509" s="144"/>
    </row>
    <row r="510" spans="12:12" ht="12.75" customHeight="1" x14ac:dyDescent="0.2">
      <c r="L510" s="144"/>
    </row>
    <row r="511" spans="12:12" ht="12.75" customHeight="1" x14ac:dyDescent="0.2">
      <c r="L511" s="144"/>
    </row>
    <row r="512" spans="12:12" ht="12.75" customHeight="1" x14ac:dyDescent="0.2">
      <c r="L512" s="144"/>
    </row>
    <row r="513" spans="12:12" ht="12.75" customHeight="1" x14ac:dyDescent="0.2">
      <c r="L513" s="144"/>
    </row>
    <row r="514" spans="12:12" ht="12.75" customHeight="1" x14ac:dyDescent="0.2">
      <c r="L514" s="144"/>
    </row>
    <row r="515" spans="12:12" ht="12.75" customHeight="1" x14ac:dyDescent="0.2">
      <c r="L515" s="144"/>
    </row>
    <row r="516" spans="12:12" ht="12.75" customHeight="1" x14ac:dyDescent="0.2">
      <c r="L516" s="144"/>
    </row>
    <row r="517" spans="12:12" ht="12.75" customHeight="1" x14ac:dyDescent="0.2">
      <c r="L517" s="144"/>
    </row>
    <row r="518" spans="12:12" ht="12.75" customHeight="1" x14ac:dyDescent="0.2">
      <c r="L518" s="144"/>
    </row>
    <row r="519" spans="12:12" ht="12.75" customHeight="1" x14ac:dyDescent="0.2">
      <c r="L519" s="144"/>
    </row>
    <row r="520" spans="12:12" ht="12.75" customHeight="1" x14ac:dyDescent="0.2">
      <c r="L520" s="144"/>
    </row>
    <row r="521" spans="12:12" ht="12.75" customHeight="1" x14ac:dyDescent="0.2">
      <c r="L521" s="144"/>
    </row>
    <row r="522" spans="12:12" ht="12.75" customHeight="1" x14ac:dyDescent="0.2">
      <c r="L522" s="144"/>
    </row>
    <row r="523" spans="12:12" ht="12.75" customHeight="1" x14ac:dyDescent="0.2">
      <c r="L523" s="144"/>
    </row>
    <row r="524" spans="12:12" ht="12.75" customHeight="1" x14ac:dyDescent="0.2">
      <c r="L524" s="144"/>
    </row>
    <row r="525" spans="12:12" ht="12.75" customHeight="1" x14ac:dyDescent="0.2">
      <c r="L525" s="144"/>
    </row>
    <row r="526" spans="12:12" ht="12.75" customHeight="1" x14ac:dyDescent="0.2">
      <c r="L526" s="144"/>
    </row>
    <row r="527" spans="12:12" ht="12.75" customHeight="1" x14ac:dyDescent="0.2">
      <c r="L527" s="144"/>
    </row>
    <row r="528" spans="12:12" ht="12.75" customHeight="1" x14ac:dyDescent="0.2">
      <c r="L528" s="144"/>
    </row>
    <row r="529" spans="12:12" ht="12.75" customHeight="1" x14ac:dyDescent="0.2">
      <c r="L529" s="144"/>
    </row>
    <row r="530" spans="12:12" ht="12.75" customHeight="1" x14ac:dyDescent="0.2">
      <c r="L530" s="144"/>
    </row>
    <row r="531" spans="12:12" ht="12.75" customHeight="1" x14ac:dyDescent="0.2">
      <c r="L531" s="144"/>
    </row>
    <row r="532" spans="12:12" ht="12.75" customHeight="1" x14ac:dyDescent="0.2">
      <c r="L532" s="144"/>
    </row>
    <row r="533" spans="12:12" ht="12.75" customHeight="1" x14ac:dyDescent="0.2">
      <c r="L533" s="144"/>
    </row>
    <row r="534" spans="12:12" ht="12.75" customHeight="1" x14ac:dyDescent="0.2">
      <c r="L534" s="144"/>
    </row>
    <row r="535" spans="12:12" ht="12.75" customHeight="1" x14ac:dyDescent="0.2">
      <c r="L535" s="144"/>
    </row>
    <row r="536" spans="12:12" ht="12.75" customHeight="1" x14ac:dyDescent="0.2">
      <c r="L536" s="144"/>
    </row>
    <row r="537" spans="12:12" ht="12.75" customHeight="1" x14ac:dyDescent="0.2">
      <c r="L537" s="144"/>
    </row>
    <row r="538" spans="12:12" ht="12.75" customHeight="1" x14ac:dyDescent="0.2">
      <c r="L538" s="144"/>
    </row>
    <row r="539" spans="12:12" ht="12.75" customHeight="1" x14ac:dyDescent="0.2">
      <c r="L539" s="144"/>
    </row>
    <row r="540" spans="12:12" ht="12.75" customHeight="1" x14ac:dyDescent="0.2">
      <c r="L540" s="144"/>
    </row>
    <row r="541" spans="12:12" ht="12.75" customHeight="1" x14ac:dyDescent="0.2">
      <c r="L541" s="144"/>
    </row>
    <row r="542" spans="12:12" ht="12.75" customHeight="1" x14ac:dyDescent="0.2">
      <c r="L542" s="144"/>
    </row>
    <row r="543" spans="12:12" ht="12.75" customHeight="1" x14ac:dyDescent="0.2">
      <c r="L543" s="144"/>
    </row>
    <row r="544" spans="12:12" ht="12.75" customHeight="1" x14ac:dyDescent="0.2">
      <c r="L544" s="144"/>
    </row>
    <row r="545" spans="12:12" ht="12.75" customHeight="1" x14ac:dyDescent="0.2">
      <c r="L545" s="144"/>
    </row>
    <row r="546" spans="12:12" ht="12.75" customHeight="1" x14ac:dyDescent="0.2">
      <c r="L546" s="144"/>
    </row>
    <row r="547" spans="12:12" ht="12.75" customHeight="1" x14ac:dyDescent="0.2">
      <c r="L547" s="144"/>
    </row>
    <row r="548" spans="12:12" ht="12.75" customHeight="1" x14ac:dyDescent="0.2">
      <c r="L548" s="144"/>
    </row>
    <row r="549" spans="12:12" ht="12.75" customHeight="1" x14ac:dyDescent="0.2">
      <c r="L549" s="144"/>
    </row>
    <row r="550" spans="12:12" ht="12.75" customHeight="1" x14ac:dyDescent="0.2">
      <c r="L550" s="144"/>
    </row>
    <row r="551" spans="12:12" ht="12.75" customHeight="1" x14ac:dyDescent="0.2">
      <c r="L551" s="144"/>
    </row>
    <row r="552" spans="12:12" ht="12.75" customHeight="1" x14ac:dyDescent="0.2">
      <c r="L552" s="144"/>
    </row>
    <row r="553" spans="12:12" ht="12.75" customHeight="1" x14ac:dyDescent="0.2">
      <c r="L553" s="144"/>
    </row>
    <row r="554" spans="12:12" ht="12.75" customHeight="1" x14ac:dyDescent="0.2">
      <c r="L554" s="144"/>
    </row>
    <row r="555" spans="12:12" ht="12.75" customHeight="1" x14ac:dyDescent="0.2">
      <c r="L555" s="144"/>
    </row>
    <row r="556" spans="12:12" ht="12.75" customHeight="1" x14ac:dyDescent="0.2">
      <c r="L556" s="144"/>
    </row>
    <row r="557" spans="12:12" ht="12.75" customHeight="1" x14ac:dyDescent="0.2">
      <c r="L557" s="144"/>
    </row>
    <row r="558" spans="12:12" ht="12.75" customHeight="1" x14ac:dyDescent="0.2">
      <c r="L558" s="144"/>
    </row>
    <row r="559" spans="12:12" ht="12.75" customHeight="1" x14ac:dyDescent="0.2">
      <c r="L559" s="144"/>
    </row>
    <row r="560" spans="12:12" ht="12.75" customHeight="1" x14ac:dyDescent="0.2">
      <c r="L560" s="144"/>
    </row>
    <row r="561" spans="12:12" ht="12.75" customHeight="1" x14ac:dyDescent="0.2">
      <c r="L561" s="144"/>
    </row>
    <row r="562" spans="12:12" ht="12.75" customHeight="1" x14ac:dyDescent="0.2">
      <c r="L562" s="144"/>
    </row>
    <row r="563" spans="12:12" ht="12.75" customHeight="1" x14ac:dyDescent="0.2">
      <c r="L563" s="144"/>
    </row>
    <row r="564" spans="12:12" ht="12.75" customHeight="1" x14ac:dyDescent="0.2">
      <c r="L564" s="144"/>
    </row>
    <row r="565" spans="12:12" ht="12.75" customHeight="1" x14ac:dyDescent="0.2">
      <c r="L565" s="144"/>
    </row>
    <row r="566" spans="12:12" ht="12.75" customHeight="1" x14ac:dyDescent="0.2">
      <c r="L566" s="144"/>
    </row>
    <row r="567" spans="12:12" ht="12.75" customHeight="1" x14ac:dyDescent="0.2">
      <c r="L567" s="144"/>
    </row>
    <row r="568" spans="12:12" ht="12.75" customHeight="1" x14ac:dyDescent="0.2">
      <c r="L568" s="144"/>
    </row>
    <row r="569" spans="12:12" ht="12.75" customHeight="1" x14ac:dyDescent="0.2">
      <c r="L569" s="144"/>
    </row>
    <row r="570" spans="12:12" ht="12.75" customHeight="1" x14ac:dyDescent="0.2">
      <c r="L570" s="144"/>
    </row>
    <row r="571" spans="12:12" ht="12.75" customHeight="1" x14ac:dyDescent="0.2">
      <c r="L571" s="144"/>
    </row>
    <row r="572" spans="12:12" ht="12.75" customHeight="1" x14ac:dyDescent="0.2">
      <c r="L572" s="144"/>
    </row>
    <row r="573" spans="12:12" ht="12.75" customHeight="1" x14ac:dyDescent="0.2">
      <c r="L573" s="144"/>
    </row>
    <row r="574" spans="12:12" ht="12.75" customHeight="1" x14ac:dyDescent="0.2">
      <c r="L574" s="144"/>
    </row>
    <row r="575" spans="12:12" ht="12.75" customHeight="1" x14ac:dyDescent="0.2">
      <c r="L575" s="144"/>
    </row>
    <row r="576" spans="12:12" ht="12.75" customHeight="1" x14ac:dyDescent="0.2">
      <c r="L576" s="144"/>
    </row>
    <row r="577" spans="12:12" ht="12.75" customHeight="1" x14ac:dyDescent="0.2">
      <c r="L577" s="144"/>
    </row>
    <row r="578" spans="12:12" ht="12.75" customHeight="1" x14ac:dyDescent="0.2">
      <c r="L578" s="144"/>
    </row>
    <row r="579" spans="12:12" ht="12.75" customHeight="1" x14ac:dyDescent="0.2">
      <c r="L579" s="144"/>
    </row>
    <row r="580" spans="12:12" ht="12.75" customHeight="1" x14ac:dyDescent="0.2">
      <c r="L580" s="144"/>
    </row>
    <row r="581" spans="12:12" ht="12.75" customHeight="1" x14ac:dyDescent="0.2">
      <c r="L581" s="144"/>
    </row>
    <row r="582" spans="12:12" ht="12.75" customHeight="1" x14ac:dyDescent="0.2">
      <c r="L582" s="144"/>
    </row>
    <row r="583" spans="12:12" ht="12.75" customHeight="1" x14ac:dyDescent="0.2">
      <c r="L583" s="144"/>
    </row>
    <row r="584" spans="12:12" ht="12.75" customHeight="1" x14ac:dyDescent="0.2">
      <c r="L584" s="144"/>
    </row>
    <row r="585" spans="12:12" ht="12.75" customHeight="1" x14ac:dyDescent="0.2">
      <c r="L585" s="144"/>
    </row>
    <row r="586" spans="12:12" ht="12.75" customHeight="1" x14ac:dyDescent="0.2">
      <c r="L586" s="144"/>
    </row>
    <row r="587" spans="12:12" ht="12.75" customHeight="1" x14ac:dyDescent="0.2">
      <c r="L587" s="144"/>
    </row>
    <row r="588" spans="12:12" ht="12.75" customHeight="1" x14ac:dyDescent="0.2">
      <c r="L588" s="144"/>
    </row>
    <row r="589" spans="12:12" ht="12.75" customHeight="1" x14ac:dyDescent="0.2">
      <c r="L589" s="144"/>
    </row>
    <row r="590" spans="12:12" ht="12.75" customHeight="1" x14ac:dyDescent="0.2">
      <c r="L590" s="144"/>
    </row>
    <row r="591" spans="12:12" ht="12.75" customHeight="1" x14ac:dyDescent="0.2">
      <c r="L591" s="144"/>
    </row>
    <row r="592" spans="12:12" ht="12.75" customHeight="1" x14ac:dyDescent="0.2">
      <c r="L592" s="144"/>
    </row>
    <row r="593" spans="12:12" ht="12.75" customHeight="1" x14ac:dyDescent="0.2">
      <c r="L593" s="144"/>
    </row>
    <row r="594" spans="12:12" ht="12.75" customHeight="1" x14ac:dyDescent="0.2">
      <c r="L594" s="144"/>
    </row>
    <row r="595" spans="12:12" ht="12.75" customHeight="1" x14ac:dyDescent="0.2">
      <c r="L595" s="144"/>
    </row>
    <row r="596" spans="12:12" ht="12.75" customHeight="1" x14ac:dyDescent="0.2">
      <c r="L596" s="144"/>
    </row>
    <row r="597" spans="12:12" ht="12.75" customHeight="1" x14ac:dyDescent="0.2">
      <c r="L597" s="144"/>
    </row>
    <row r="598" spans="12:12" ht="12.75" customHeight="1" x14ac:dyDescent="0.2">
      <c r="L598" s="144"/>
    </row>
    <row r="599" spans="12:12" ht="12.75" customHeight="1" x14ac:dyDescent="0.2">
      <c r="L599" s="144"/>
    </row>
    <row r="600" spans="12:12" ht="12.75" customHeight="1" x14ac:dyDescent="0.2">
      <c r="L600" s="144"/>
    </row>
    <row r="601" spans="12:12" ht="12.75" customHeight="1" x14ac:dyDescent="0.2">
      <c r="L601" s="144"/>
    </row>
    <row r="602" spans="12:12" ht="12.75" customHeight="1" x14ac:dyDescent="0.2">
      <c r="L602" s="144"/>
    </row>
    <row r="603" spans="12:12" ht="12.75" customHeight="1" x14ac:dyDescent="0.2">
      <c r="L603" s="144"/>
    </row>
    <row r="604" spans="12:12" ht="12.75" customHeight="1" x14ac:dyDescent="0.2">
      <c r="L604" s="144"/>
    </row>
    <row r="605" spans="12:12" ht="12.75" customHeight="1" x14ac:dyDescent="0.2">
      <c r="L605" s="144"/>
    </row>
    <row r="606" spans="12:12" ht="12.75" customHeight="1" x14ac:dyDescent="0.2">
      <c r="L606" s="144"/>
    </row>
    <row r="607" spans="12:12" ht="12.75" customHeight="1" x14ac:dyDescent="0.2">
      <c r="L607" s="144"/>
    </row>
    <row r="608" spans="12:12" ht="12.75" customHeight="1" x14ac:dyDescent="0.2">
      <c r="L608" s="144"/>
    </row>
    <row r="609" spans="12:12" ht="12.75" customHeight="1" x14ac:dyDescent="0.2">
      <c r="L609" s="144"/>
    </row>
    <row r="610" spans="12:12" ht="12.75" customHeight="1" x14ac:dyDescent="0.2">
      <c r="L610" s="144"/>
    </row>
    <row r="611" spans="12:12" ht="12.75" customHeight="1" x14ac:dyDescent="0.2">
      <c r="L611" s="144"/>
    </row>
    <row r="612" spans="12:12" ht="12.75" customHeight="1" x14ac:dyDescent="0.2">
      <c r="L612" s="144"/>
    </row>
    <row r="613" spans="12:12" ht="12.75" customHeight="1" x14ac:dyDescent="0.2">
      <c r="L613" s="144"/>
    </row>
    <row r="614" spans="12:12" ht="12.75" customHeight="1" x14ac:dyDescent="0.2">
      <c r="L614" s="144"/>
    </row>
    <row r="615" spans="12:12" ht="12.75" customHeight="1" x14ac:dyDescent="0.2">
      <c r="L615" s="144"/>
    </row>
    <row r="616" spans="12:12" ht="12.75" customHeight="1" x14ac:dyDescent="0.2">
      <c r="L616" s="144"/>
    </row>
    <row r="617" spans="12:12" ht="12.75" customHeight="1" x14ac:dyDescent="0.2">
      <c r="L617" s="144"/>
    </row>
    <row r="618" spans="12:12" ht="12.75" customHeight="1" x14ac:dyDescent="0.2">
      <c r="L618" s="144"/>
    </row>
    <row r="619" spans="12:12" ht="12.75" customHeight="1" x14ac:dyDescent="0.2">
      <c r="L619" s="144"/>
    </row>
    <row r="620" spans="12:12" ht="12.75" customHeight="1" x14ac:dyDescent="0.2">
      <c r="L620" s="144"/>
    </row>
    <row r="621" spans="12:12" ht="12.75" customHeight="1" x14ac:dyDescent="0.2">
      <c r="L621" s="144"/>
    </row>
    <row r="622" spans="12:12" ht="12.75" customHeight="1" x14ac:dyDescent="0.2">
      <c r="L622" s="144"/>
    </row>
    <row r="623" spans="12:12" ht="12.75" customHeight="1" x14ac:dyDescent="0.2">
      <c r="L623" s="144"/>
    </row>
    <row r="624" spans="12:12" ht="12.75" customHeight="1" x14ac:dyDescent="0.2">
      <c r="L624" s="144"/>
    </row>
    <row r="625" spans="12:12" ht="12.75" customHeight="1" x14ac:dyDescent="0.2">
      <c r="L625" s="144"/>
    </row>
    <row r="626" spans="12:12" ht="12.75" customHeight="1" x14ac:dyDescent="0.2">
      <c r="L626" s="144"/>
    </row>
    <row r="627" spans="12:12" ht="12.75" customHeight="1" x14ac:dyDescent="0.2">
      <c r="L627" s="144"/>
    </row>
    <row r="628" spans="12:12" ht="12.75" customHeight="1" x14ac:dyDescent="0.2">
      <c r="L628" s="144"/>
    </row>
    <row r="629" spans="12:12" ht="12.75" customHeight="1" x14ac:dyDescent="0.2">
      <c r="L629" s="144"/>
    </row>
    <row r="630" spans="12:12" ht="12.75" customHeight="1" x14ac:dyDescent="0.2">
      <c r="L630" s="144"/>
    </row>
    <row r="631" spans="12:12" ht="12.75" customHeight="1" x14ac:dyDescent="0.2">
      <c r="L631" s="144"/>
    </row>
    <row r="632" spans="12:12" ht="12.75" customHeight="1" x14ac:dyDescent="0.2">
      <c r="L632" s="144"/>
    </row>
    <row r="633" spans="12:12" ht="12.75" customHeight="1" x14ac:dyDescent="0.2">
      <c r="L633" s="144"/>
    </row>
    <row r="634" spans="12:12" ht="12.75" customHeight="1" x14ac:dyDescent="0.2">
      <c r="L634" s="144"/>
    </row>
    <row r="635" spans="12:12" ht="12.75" customHeight="1" x14ac:dyDescent="0.2">
      <c r="L635" s="144"/>
    </row>
    <row r="636" spans="12:12" ht="12.75" customHeight="1" x14ac:dyDescent="0.2">
      <c r="L636" s="144"/>
    </row>
    <row r="637" spans="12:12" ht="12.75" customHeight="1" x14ac:dyDescent="0.2">
      <c r="L637" s="144"/>
    </row>
    <row r="638" spans="12:12" ht="12.75" customHeight="1" x14ac:dyDescent="0.2">
      <c r="L638" s="144"/>
    </row>
    <row r="639" spans="12:12" ht="12.75" customHeight="1" x14ac:dyDescent="0.2">
      <c r="L639" s="144"/>
    </row>
    <row r="640" spans="12:12" ht="12.75" customHeight="1" x14ac:dyDescent="0.2">
      <c r="L640" s="144"/>
    </row>
    <row r="641" spans="12:12" ht="12.75" customHeight="1" x14ac:dyDescent="0.2">
      <c r="L641" s="144"/>
    </row>
    <row r="642" spans="12:12" ht="12.75" customHeight="1" x14ac:dyDescent="0.2">
      <c r="L642" s="144"/>
    </row>
    <row r="643" spans="12:12" ht="12.75" customHeight="1" x14ac:dyDescent="0.2">
      <c r="L643" s="144"/>
    </row>
    <row r="644" spans="12:12" ht="12.75" customHeight="1" x14ac:dyDescent="0.2">
      <c r="L644" s="144"/>
    </row>
    <row r="645" spans="12:12" ht="12.75" customHeight="1" x14ac:dyDescent="0.2">
      <c r="L645" s="144"/>
    </row>
    <row r="646" spans="12:12" ht="12.75" customHeight="1" x14ac:dyDescent="0.2">
      <c r="L646" s="144"/>
    </row>
    <row r="647" spans="12:12" ht="12.75" customHeight="1" x14ac:dyDescent="0.2">
      <c r="L647" s="144"/>
    </row>
    <row r="648" spans="12:12" ht="12.75" customHeight="1" x14ac:dyDescent="0.2">
      <c r="L648" s="144"/>
    </row>
    <row r="649" spans="12:12" ht="12.75" customHeight="1" x14ac:dyDescent="0.2">
      <c r="L649" s="144"/>
    </row>
    <row r="650" spans="12:12" ht="12.75" customHeight="1" x14ac:dyDescent="0.2">
      <c r="L650" s="144"/>
    </row>
    <row r="651" spans="12:12" ht="12.75" customHeight="1" x14ac:dyDescent="0.2">
      <c r="L651" s="144"/>
    </row>
    <row r="652" spans="12:12" ht="12.75" customHeight="1" x14ac:dyDescent="0.2">
      <c r="L652" s="144"/>
    </row>
    <row r="653" spans="12:12" ht="12.75" customHeight="1" x14ac:dyDescent="0.2">
      <c r="L653" s="144"/>
    </row>
    <row r="654" spans="12:12" ht="12.75" customHeight="1" x14ac:dyDescent="0.2">
      <c r="L654" s="144"/>
    </row>
    <row r="655" spans="12:12" ht="12.75" customHeight="1" x14ac:dyDescent="0.2">
      <c r="L655" s="144"/>
    </row>
    <row r="656" spans="12:12" ht="12.75" customHeight="1" x14ac:dyDescent="0.2">
      <c r="L656" s="144"/>
    </row>
    <row r="657" spans="12:12" ht="12.75" customHeight="1" x14ac:dyDescent="0.2">
      <c r="L657" s="144"/>
    </row>
    <row r="658" spans="12:12" ht="12.75" customHeight="1" x14ac:dyDescent="0.2">
      <c r="L658" s="144"/>
    </row>
    <row r="659" spans="12:12" ht="12.75" customHeight="1" x14ac:dyDescent="0.2">
      <c r="L659" s="144"/>
    </row>
    <row r="660" spans="12:12" ht="12.75" customHeight="1" x14ac:dyDescent="0.2">
      <c r="L660" s="144"/>
    </row>
    <row r="661" spans="12:12" ht="12.75" customHeight="1" x14ac:dyDescent="0.2">
      <c r="L661" s="144"/>
    </row>
    <row r="662" spans="12:12" ht="12.75" customHeight="1" x14ac:dyDescent="0.2">
      <c r="L662" s="144"/>
    </row>
    <row r="663" spans="12:12" ht="12.75" customHeight="1" x14ac:dyDescent="0.2">
      <c r="L663" s="144"/>
    </row>
    <row r="664" spans="12:12" ht="12.75" customHeight="1" x14ac:dyDescent="0.2">
      <c r="L664" s="144"/>
    </row>
    <row r="665" spans="12:12" ht="12.75" customHeight="1" x14ac:dyDescent="0.2">
      <c r="L665" s="144"/>
    </row>
    <row r="666" spans="12:12" ht="12.75" customHeight="1" x14ac:dyDescent="0.2">
      <c r="L666" s="144"/>
    </row>
    <row r="667" spans="12:12" ht="12.75" customHeight="1" x14ac:dyDescent="0.2">
      <c r="L667" s="144"/>
    </row>
    <row r="668" spans="12:12" ht="12.75" customHeight="1" x14ac:dyDescent="0.2">
      <c r="L668" s="144"/>
    </row>
    <row r="669" spans="12:12" ht="12.75" customHeight="1" x14ac:dyDescent="0.2">
      <c r="L669" s="144"/>
    </row>
    <row r="670" spans="12:12" ht="12.75" customHeight="1" x14ac:dyDescent="0.2">
      <c r="L670" s="144"/>
    </row>
    <row r="671" spans="12:12" ht="12.75" customHeight="1" x14ac:dyDescent="0.2">
      <c r="L671" s="144"/>
    </row>
    <row r="672" spans="12:12" ht="12.75" customHeight="1" x14ac:dyDescent="0.2">
      <c r="L672" s="144"/>
    </row>
    <row r="673" spans="12:12" ht="12.75" customHeight="1" x14ac:dyDescent="0.2">
      <c r="L673" s="144"/>
    </row>
    <row r="674" spans="12:12" ht="12.75" customHeight="1" x14ac:dyDescent="0.2">
      <c r="L674" s="144"/>
    </row>
    <row r="675" spans="12:12" ht="12.75" customHeight="1" x14ac:dyDescent="0.2">
      <c r="L675" s="144"/>
    </row>
    <row r="676" spans="12:12" ht="12.75" customHeight="1" x14ac:dyDescent="0.2">
      <c r="L676" s="144"/>
    </row>
    <row r="677" spans="12:12" ht="12.75" customHeight="1" x14ac:dyDescent="0.2">
      <c r="L677" s="144"/>
    </row>
    <row r="678" spans="12:12" ht="12.75" customHeight="1" x14ac:dyDescent="0.2">
      <c r="L678" s="144"/>
    </row>
    <row r="679" spans="12:12" ht="12.75" customHeight="1" x14ac:dyDescent="0.2">
      <c r="L679" s="144"/>
    </row>
    <row r="680" spans="12:12" ht="12.75" customHeight="1" x14ac:dyDescent="0.2">
      <c r="L680" s="144"/>
    </row>
    <row r="681" spans="12:12" ht="12.75" customHeight="1" x14ac:dyDescent="0.2">
      <c r="L681" s="144"/>
    </row>
    <row r="682" spans="12:12" ht="12.75" customHeight="1" x14ac:dyDescent="0.2">
      <c r="L682" s="144"/>
    </row>
    <row r="683" spans="12:12" ht="12.75" customHeight="1" x14ac:dyDescent="0.2">
      <c r="L683" s="144"/>
    </row>
    <row r="684" spans="12:12" ht="12.75" customHeight="1" x14ac:dyDescent="0.2">
      <c r="L684" s="144"/>
    </row>
    <row r="685" spans="12:12" ht="12.75" customHeight="1" x14ac:dyDescent="0.2">
      <c r="L685" s="144"/>
    </row>
    <row r="686" spans="12:12" ht="12.75" customHeight="1" x14ac:dyDescent="0.2">
      <c r="L686" s="144"/>
    </row>
    <row r="687" spans="12:12" ht="12.75" customHeight="1" x14ac:dyDescent="0.2">
      <c r="L687" s="144"/>
    </row>
    <row r="688" spans="12:12" ht="12.75" customHeight="1" x14ac:dyDescent="0.2">
      <c r="L688" s="144"/>
    </row>
    <row r="689" spans="12:12" ht="12.75" customHeight="1" x14ac:dyDescent="0.2">
      <c r="L689" s="144"/>
    </row>
    <row r="690" spans="12:12" ht="12.75" customHeight="1" x14ac:dyDescent="0.2">
      <c r="L690" s="144"/>
    </row>
    <row r="691" spans="12:12" ht="12.75" customHeight="1" x14ac:dyDescent="0.2">
      <c r="L691" s="144"/>
    </row>
    <row r="692" spans="12:12" ht="12.75" customHeight="1" x14ac:dyDescent="0.2">
      <c r="L692" s="144"/>
    </row>
    <row r="693" spans="12:12" ht="12.75" customHeight="1" x14ac:dyDescent="0.2">
      <c r="L693" s="144"/>
    </row>
    <row r="694" spans="12:12" ht="12.75" customHeight="1" x14ac:dyDescent="0.2">
      <c r="L694" s="144"/>
    </row>
    <row r="695" spans="12:12" ht="12.75" customHeight="1" x14ac:dyDescent="0.2">
      <c r="L695" s="144"/>
    </row>
    <row r="696" spans="12:12" ht="12.75" customHeight="1" x14ac:dyDescent="0.2">
      <c r="L696" s="144"/>
    </row>
    <row r="697" spans="12:12" ht="12.75" customHeight="1" x14ac:dyDescent="0.2">
      <c r="L697" s="144"/>
    </row>
    <row r="698" spans="12:12" ht="12.75" customHeight="1" x14ac:dyDescent="0.2">
      <c r="L698" s="144"/>
    </row>
    <row r="699" spans="12:12" ht="12.75" customHeight="1" x14ac:dyDescent="0.2">
      <c r="L699" s="144"/>
    </row>
    <row r="700" spans="12:12" ht="12.75" customHeight="1" x14ac:dyDescent="0.2">
      <c r="L700" s="144"/>
    </row>
    <row r="701" spans="12:12" ht="12.75" customHeight="1" x14ac:dyDescent="0.2">
      <c r="L701" s="144"/>
    </row>
    <row r="702" spans="12:12" ht="12.75" customHeight="1" x14ac:dyDescent="0.2">
      <c r="L702" s="144"/>
    </row>
    <row r="703" spans="12:12" ht="12.75" customHeight="1" x14ac:dyDescent="0.2">
      <c r="L703" s="144"/>
    </row>
    <row r="704" spans="12:12" ht="12.75" customHeight="1" x14ac:dyDescent="0.2">
      <c r="L704" s="144"/>
    </row>
    <row r="705" spans="12:12" ht="12.75" customHeight="1" x14ac:dyDescent="0.2">
      <c r="L705" s="144"/>
    </row>
    <row r="706" spans="12:12" ht="12.75" customHeight="1" x14ac:dyDescent="0.2">
      <c r="L706" s="144"/>
    </row>
    <row r="707" spans="12:12" ht="12.75" customHeight="1" x14ac:dyDescent="0.2">
      <c r="L707" s="144"/>
    </row>
    <row r="708" spans="12:12" ht="12.75" customHeight="1" x14ac:dyDescent="0.2">
      <c r="L708" s="144"/>
    </row>
    <row r="709" spans="12:12" ht="12.75" customHeight="1" x14ac:dyDescent="0.2">
      <c r="L709" s="144"/>
    </row>
    <row r="710" spans="12:12" ht="12.75" customHeight="1" x14ac:dyDescent="0.2">
      <c r="L710" s="144"/>
    </row>
    <row r="711" spans="12:12" ht="12.75" customHeight="1" x14ac:dyDescent="0.2">
      <c r="L711" s="144"/>
    </row>
    <row r="712" spans="12:12" ht="12.75" customHeight="1" x14ac:dyDescent="0.2">
      <c r="L712" s="144"/>
    </row>
    <row r="713" spans="12:12" ht="12.75" customHeight="1" x14ac:dyDescent="0.2">
      <c r="L713" s="144"/>
    </row>
    <row r="714" spans="12:12" ht="12.75" customHeight="1" x14ac:dyDescent="0.2">
      <c r="L714" s="144"/>
    </row>
    <row r="715" spans="12:12" ht="12.75" customHeight="1" x14ac:dyDescent="0.2">
      <c r="L715" s="144"/>
    </row>
    <row r="716" spans="12:12" ht="12.75" customHeight="1" x14ac:dyDescent="0.2">
      <c r="L716" s="144"/>
    </row>
    <row r="717" spans="12:12" ht="12.75" customHeight="1" x14ac:dyDescent="0.2">
      <c r="L717" s="144"/>
    </row>
    <row r="718" spans="12:12" ht="12.75" customHeight="1" x14ac:dyDescent="0.2">
      <c r="L718" s="144"/>
    </row>
    <row r="719" spans="12:12" ht="12.75" customHeight="1" x14ac:dyDescent="0.2">
      <c r="L719" s="144"/>
    </row>
    <row r="720" spans="12:12" ht="12.75" customHeight="1" x14ac:dyDescent="0.2">
      <c r="L720" s="144"/>
    </row>
    <row r="721" spans="12:12" ht="12.75" customHeight="1" x14ac:dyDescent="0.2">
      <c r="L721" s="144"/>
    </row>
    <row r="722" spans="12:12" ht="12.75" customHeight="1" x14ac:dyDescent="0.2">
      <c r="L722" s="144"/>
    </row>
    <row r="723" spans="12:12" ht="12.75" customHeight="1" x14ac:dyDescent="0.2">
      <c r="L723" s="144"/>
    </row>
    <row r="724" spans="12:12" ht="12.75" customHeight="1" x14ac:dyDescent="0.2">
      <c r="L724" s="144"/>
    </row>
    <row r="725" spans="12:12" ht="12.75" customHeight="1" x14ac:dyDescent="0.2">
      <c r="L725" s="144"/>
    </row>
    <row r="726" spans="12:12" ht="12.75" customHeight="1" x14ac:dyDescent="0.2">
      <c r="L726" s="144"/>
    </row>
    <row r="727" spans="12:12" ht="12.75" customHeight="1" x14ac:dyDescent="0.2">
      <c r="L727" s="144"/>
    </row>
    <row r="728" spans="12:12" ht="12.75" customHeight="1" x14ac:dyDescent="0.2">
      <c r="L728" s="144"/>
    </row>
    <row r="729" spans="12:12" ht="12.75" customHeight="1" x14ac:dyDescent="0.2">
      <c r="L729" s="144"/>
    </row>
    <row r="730" spans="12:12" ht="12.75" customHeight="1" x14ac:dyDescent="0.2">
      <c r="L730" s="144"/>
    </row>
    <row r="731" spans="12:12" ht="12.75" customHeight="1" x14ac:dyDescent="0.2">
      <c r="L731" s="144"/>
    </row>
    <row r="732" spans="12:12" ht="12.75" customHeight="1" x14ac:dyDescent="0.2">
      <c r="L732" s="144"/>
    </row>
    <row r="733" spans="12:12" ht="12.75" customHeight="1" x14ac:dyDescent="0.2">
      <c r="L733" s="144"/>
    </row>
    <row r="734" spans="12:12" ht="12.75" customHeight="1" x14ac:dyDescent="0.2">
      <c r="L734" s="144"/>
    </row>
    <row r="735" spans="12:12" ht="12.75" customHeight="1" x14ac:dyDescent="0.2">
      <c r="L735" s="144"/>
    </row>
    <row r="736" spans="12:12" ht="12.75" customHeight="1" x14ac:dyDescent="0.2">
      <c r="L736" s="144"/>
    </row>
    <row r="737" spans="12:12" ht="12.75" customHeight="1" x14ac:dyDescent="0.2">
      <c r="L737" s="144"/>
    </row>
    <row r="738" spans="12:12" ht="12.75" customHeight="1" x14ac:dyDescent="0.2">
      <c r="L738" s="144"/>
    </row>
    <row r="739" spans="12:12" ht="12.75" customHeight="1" x14ac:dyDescent="0.2">
      <c r="L739" s="144"/>
    </row>
    <row r="740" spans="12:12" ht="12.75" customHeight="1" x14ac:dyDescent="0.2">
      <c r="L740" s="144"/>
    </row>
    <row r="741" spans="12:12" ht="12.75" customHeight="1" x14ac:dyDescent="0.2">
      <c r="L741" s="144"/>
    </row>
    <row r="742" spans="12:12" ht="12.75" customHeight="1" x14ac:dyDescent="0.2">
      <c r="L742" s="144"/>
    </row>
    <row r="743" spans="12:12" ht="12.75" customHeight="1" x14ac:dyDescent="0.2">
      <c r="L743" s="144"/>
    </row>
    <row r="744" spans="12:12" ht="12.75" customHeight="1" x14ac:dyDescent="0.2">
      <c r="L744" s="144"/>
    </row>
    <row r="745" spans="12:12" ht="12.75" customHeight="1" x14ac:dyDescent="0.2">
      <c r="L745" s="144"/>
    </row>
    <row r="746" spans="12:12" ht="12.75" customHeight="1" x14ac:dyDescent="0.2">
      <c r="L746" s="144"/>
    </row>
    <row r="747" spans="12:12" ht="12.75" customHeight="1" x14ac:dyDescent="0.2">
      <c r="L747" s="144"/>
    </row>
    <row r="748" spans="12:12" ht="12.75" customHeight="1" x14ac:dyDescent="0.2">
      <c r="L748" s="144"/>
    </row>
    <row r="749" spans="12:12" ht="12.75" customHeight="1" x14ac:dyDescent="0.2">
      <c r="L749" s="144"/>
    </row>
    <row r="750" spans="12:12" ht="12.75" customHeight="1" x14ac:dyDescent="0.2">
      <c r="L750" s="144"/>
    </row>
    <row r="751" spans="12:12" ht="12.75" customHeight="1" x14ac:dyDescent="0.2">
      <c r="L751" s="144"/>
    </row>
    <row r="752" spans="12:12" ht="12.75" customHeight="1" x14ac:dyDescent="0.2">
      <c r="L752" s="144"/>
    </row>
    <row r="753" spans="12:12" ht="12.75" customHeight="1" x14ac:dyDescent="0.2">
      <c r="L753" s="144"/>
    </row>
    <row r="754" spans="12:12" ht="12.75" customHeight="1" x14ac:dyDescent="0.2">
      <c r="L754" s="144"/>
    </row>
    <row r="755" spans="12:12" ht="12.75" customHeight="1" x14ac:dyDescent="0.2">
      <c r="L755" s="144"/>
    </row>
    <row r="756" spans="12:12" ht="12.75" customHeight="1" x14ac:dyDescent="0.2">
      <c r="L756" s="144"/>
    </row>
    <row r="757" spans="12:12" ht="12.75" customHeight="1" x14ac:dyDescent="0.2">
      <c r="L757" s="144"/>
    </row>
    <row r="758" spans="12:12" ht="12.75" customHeight="1" x14ac:dyDescent="0.2">
      <c r="L758" s="144"/>
    </row>
    <row r="759" spans="12:12" ht="12.75" customHeight="1" x14ac:dyDescent="0.2">
      <c r="L759" s="144"/>
    </row>
    <row r="760" spans="12:12" ht="12.75" customHeight="1" x14ac:dyDescent="0.2">
      <c r="L760" s="144"/>
    </row>
    <row r="761" spans="12:12" ht="12.75" customHeight="1" x14ac:dyDescent="0.2">
      <c r="L761" s="144"/>
    </row>
    <row r="762" spans="12:12" ht="12.75" customHeight="1" x14ac:dyDescent="0.2">
      <c r="L762" s="144"/>
    </row>
    <row r="763" spans="12:12" ht="12.75" customHeight="1" x14ac:dyDescent="0.2">
      <c r="L763" s="144"/>
    </row>
    <row r="764" spans="12:12" ht="12.75" customHeight="1" x14ac:dyDescent="0.2">
      <c r="L764" s="144"/>
    </row>
    <row r="765" spans="12:12" ht="12.75" customHeight="1" x14ac:dyDescent="0.2">
      <c r="L765" s="144"/>
    </row>
    <row r="766" spans="12:12" ht="12.75" customHeight="1" x14ac:dyDescent="0.2">
      <c r="L766" s="144"/>
    </row>
    <row r="767" spans="12:12" ht="12.75" customHeight="1" x14ac:dyDescent="0.2">
      <c r="L767" s="144"/>
    </row>
    <row r="768" spans="12:12" ht="12.75" customHeight="1" x14ac:dyDescent="0.2">
      <c r="L768" s="144"/>
    </row>
    <row r="769" spans="12:12" ht="12.75" customHeight="1" x14ac:dyDescent="0.2">
      <c r="L769" s="144"/>
    </row>
    <row r="770" spans="12:12" ht="12.75" customHeight="1" x14ac:dyDescent="0.2">
      <c r="L770" s="144"/>
    </row>
    <row r="771" spans="12:12" ht="12.75" customHeight="1" x14ac:dyDescent="0.2">
      <c r="L771" s="144"/>
    </row>
    <row r="772" spans="12:12" ht="12.75" customHeight="1" x14ac:dyDescent="0.2">
      <c r="L772" s="144"/>
    </row>
    <row r="773" spans="12:12" ht="12.75" customHeight="1" x14ac:dyDescent="0.2">
      <c r="L773" s="144"/>
    </row>
    <row r="774" spans="12:12" ht="12.75" customHeight="1" x14ac:dyDescent="0.2">
      <c r="L774" s="144"/>
    </row>
    <row r="775" spans="12:12" ht="12.75" customHeight="1" x14ac:dyDescent="0.2">
      <c r="L775" s="144"/>
    </row>
    <row r="776" spans="12:12" ht="12.75" customHeight="1" x14ac:dyDescent="0.2">
      <c r="L776" s="144"/>
    </row>
    <row r="777" spans="12:12" ht="12.75" customHeight="1" x14ac:dyDescent="0.2">
      <c r="L777" s="144"/>
    </row>
    <row r="778" spans="12:12" ht="12.75" customHeight="1" x14ac:dyDescent="0.2">
      <c r="L778" s="144"/>
    </row>
    <row r="779" spans="12:12" ht="12.75" customHeight="1" x14ac:dyDescent="0.2">
      <c r="L779" s="144"/>
    </row>
    <row r="780" spans="12:12" ht="12.75" customHeight="1" x14ac:dyDescent="0.2">
      <c r="L780" s="144"/>
    </row>
    <row r="781" spans="12:12" ht="12.75" customHeight="1" x14ac:dyDescent="0.2">
      <c r="L781" s="144"/>
    </row>
    <row r="782" spans="12:12" ht="12.75" customHeight="1" x14ac:dyDescent="0.2">
      <c r="L782" s="144"/>
    </row>
    <row r="783" spans="12:12" ht="12.75" customHeight="1" x14ac:dyDescent="0.2">
      <c r="L783" s="144"/>
    </row>
    <row r="784" spans="12:12" ht="12.75" customHeight="1" x14ac:dyDescent="0.2">
      <c r="L784" s="144"/>
    </row>
    <row r="785" spans="12:12" ht="12.75" customHeight="1" x14ac:dyDescent="0.2">
      <c r="L785" s="144"/>
    </row>
    <row r="786" spans="12:12" ht="12.75" customHeight="1" x14ac:dyDescent="0.2">
      <c r="L786" s="144"/>
    </row>
    <row r="787" spans="12:12" ht="12.75" customHeight="1" x14ac:dyDescent="0.2">
      <c r="L787" s="144"/>
    </row>
    <row r="788" spans="12:12" ht="12.75" customHeight="1" x14ac:dyDescent="0.2">
      <c r="L788" s="144"/>
    </row>
    <row r="789" spans="12:12" ht="12.75" customHeight="1" x14ac:dyDescent="0.2">
      <c r="L789" s="144"/>
    </row>
    <row r="790" spans="12:12" ht="12.75" customHeight="1" x14ac:dyDescent="0.2">
      <c r="L790" s="144"/>
    </row>
    <row r="791" spans="12:12" ht="12.75" customHeight="1" x14ac:dyDescent="0.2">
      <c r="L791" s="144"/>
    </row>
    <row r="792" spans="12:12" ht="12.75" customHeight="1" x14ac:dyDescent="0.2">
      <c r="L792" s="144"/>
    </row>
    <row r="793" spans="12:12" ht="12.75" customHeight="1" x14ac:dyDescent="0.2">
      <c r="L793" s="144"/>
    </row>
    <row r="794" spans="12:12" ht="12.75" customHeight="1" x14ac:dyDescent="0.2">
      <c r="L794" s="144"/>
    </row>
    <row r="795" spans="12:12" ht="12.75" customHeight="1" x14ac:dyDescent="0.2">
      <c r="L795" s="144"/>
    </row>
    <row r="796" spans="12:12" ht="12.75" customHeight="1" x14ac:dyDescent="0.2">
      <c r="L796" s="144"/>
    </row>
    <row r="797" spans="12:12" ht="12.75" customHeight="1" x14ac:dyDescent="0.2">
      <c r="L797" s="144"/>
    </row>
    <row r="798" spans="12:12" ht="12.75" customHeight="1" x14ac:dyDescent="0.2">
      <c r="L798" s="144"/>
    </row>
    <row r="799" spans="12:12" ht="12.75" customHeight="1" x14ac:dyDescent="0.2">
      <c r="L799" s="144"/>
    </row>
    <row r="800" spans="12:12" ht="12.75" customHeight="1" x14ac:dyDescent="0.2">
      <c r="L800" s="144"/>
    </row>
    <row r="801" spans="12:12" ht="12.75" customHeight="1" x14ac:dyDescent="0.2">
      <c r="L801" s="144"/>
    </row>
    <row r="802" spans="12:12" ht="12.75" customHeight="1" x14ac:dyDescent="0.2">
      <c r="L802" s="144"/>
    </row>
    <row r="803" spans="12:12" ht="12.75" customHeight="1" x14ac:dyDescent="0.2">
      <c r="L803" s="144"/>
    </row>
    <row r="804" spans="12:12" ht="12.75" customHeight="1" x14ac:dyDescent="0.2">
      <c r="L804" s="144"/>
    </row>
    <row r="805" spans="12:12" ht="12.75" customHeight="1" x14ac:dyDescent="0.2">
      <c r="L805" s="144"/>
    </row>
    <row r="806" spans="12:12" ht="12.75" customHeight="1" x14ac:dyDescent="0.2">
      <c r="L806" s="144"/>
    </row>
    <row r="807" spans="12:12" ht="12.75" customHeight="1" x14ac:dyDescent="0.2">
      <c r="L807" s="144"/>
    </row>
    <row r="808" spans="12:12" ht="12.75" customHeight="1" x14ac:dyDescent="0.2">
      <c r="L808" s="144"/>
    </row>
    <row r="809" spans="12:12" ht="12.75" customHeight="1" x14ac:dyDescent="0.2">
      <c r="L809" s="144"/>
    </row>
    <row r="810" spans="12:12" ht="12.75" customHeight="1" x14ac:dyDescent="0.2">
      <c r="L810" s="144"/>
    </row>
    <row r="811" spans="12:12" ht="12.75" customHeight="1" x14ac:dyDescent="0.2">
      <c r="L811" s="144"/>
    </row>
    <row r="812" spans="12:12" ht="12.75" customHeight="1" x14ac:dyDescent="0.2">
      <c r="L812" s="144"/>
    </row>
    <row r="813" spans="12:12" ht="12.75" customHeight="1" x14ac:dyDescent="0.2">
      <c r="L813" s="144"/>
    </row>
    <row r="814" spans="12:12" ht="12.75" customHeight="1" x14ac:dyDescent="0.2">
      <c r="L814" s="144"/>
    </row>
    <row r="815" spans="12:12" ht="12.75" customHeight="1" x14ac:dyDescent="0.2">
      <c r="L815" s="144"/>
    </row>
    <row r="816" spans="12:12" ht="12.75" customHeight="1" x14ac:dyDescent="0.2">
      <c r="L816" s="144"/>
    </row>
    <row r="817" spans="12:12" ht="12.75" customHeight="1" x14ac:dyDescent="0.2">
      <c r="L817" s="144"/>
    </row>
    <row r="818" spans="12:12" ht="12.75" customHeight="1" x14ac:dyDescent="0.2">
      <c r="L818" s="144"/>
    </row>
    <row r="819" spans="12:12" ht="12.75" customHeight="1" x14ac:dyDescent="0.2">
      <c r="L819" s="144"/>
    </row>
    <row r="820" spans="12:12" ht="12.75" customHeight="1" x14ac:dyDescent="0.2">
      <c r="L820" s="144"/>
    </row>
    <row r="821" spans="12:12" ht="12.75" customHeight="1" x14ac:dyDescent="0.2">
      <c r="L821" s="144"/>
    </row>
    <row r="822" spans="12:12" ht="12.75" customHeight="1" x14ac:dyDescent="0.2">
      <c r="L822" s="144"/>
    </row>
    <row r="823" spans="12:12" ht="12.75" customHeight="1" x14ac:dyDescent="0.2">
      <c r="L823" s="144"/>
    </row>
    <row r="824" spans="12:12" ht="12.75" customHeight="1" x14ac:dyDescent="0.2">
      <c r="L824" s="144"/>
    </row>
    <row r="825" spans="12:12" ht="12.75" customHeight="1" x14ac:dyDescent="0.2">
      <c r="L825" s="144"/>
    </row>
    <row r="826" spans="12:12" ht="12.75" customHeight="1" x14ac:dyDescent="0.2">
      <c r="L826" s="144"/>
    </row>
    <row r="827" spans="12:12" ht="12.75" customHeight="1" x14ac:dyDescent="0.2">
      <c r="L827" s="144"/>
    </row>
    <row r="828" spans="12:12" ht="12.75" customHeight="1" x14ac:dyDescent="0.2">
      <c r="L828" s="144"/>
    </row>
    <row r="829" spans="12:12" ht="12.75" customHeight="1" x14ac:dyDescent="0.2">
      <c r="L829" s="144"/>
    </row>
    <row r="830" spans="12:12" ht="12.75" customHeight="1" x14ac:dyDescent="0.2">
      <c r="L830" s="144"/>
    </row>
    <row r="831" spans="12:12" ht="12.75" customHeight="1" x14ac:dyDescent="0.2">
      <c r="L831" s="144"/>
    </row>
    <row r="832" spans="12:12" ht="12.75" customHeight="1" x14ac:dyDescent="0.2">
      <c r="L832" s="144"/>
    </row>
    <row r="833" spans="12:12" ht="12.75" customHeight="1" x14ac:dyDescent="0.2">
      <c r="L833" s="144"/>
    </row>
    <row r="834" spans="12:12" ht="12.75" customHeight="1" x14ac:dyDescent="0.2">
      <c r="L834" s="144"/>
    </row>
    <row r="835" spans="12:12" ht="12.75" customHeight="1" x14ac:dyDescent="0.2">
      <c r="L835" s="144"/>
    </row>
    <row r="836" spans="12:12" ht="12.75" customHeight="1" x14ac:dyDescent="0.2">
      <c r="L836" s="144"/>
    </row>
    <row r="837" spans="12:12" ht="12.75" customHeight="1" x14ac:dyDescent="0.2">
      <c r="L837" s="144"/>
    </row>
    <row r="838" spans="12:12" ht="12.75" customHeight="1" x14ac:dyDescent="0.2">
      <c r="L838" s="144"/>
    </row>
    <row r="839" spans="12:12" ht="12.75" customHeight="1" x14ac:dyDescent="0.2">
      <c r="L839" s="144"/>
    </row>
    <row r="840" spans="12:12" ht="12.75" customHeight="1" x14ac:dyDescent="0.2">
      <c r="L840" s="144"/>
    </row>
    <row r="841" spans="12:12" ht="12.75" customHeight="1" x14ac:dyDescent="0.2">
      <c r="L841" s="144"/>
    </row>
    <row r="842" spans="12:12" ht="12.75" customHeight="1" x14ac:dyDescent="0.2">
      <c r="L842" s="144"/>
    </row>
    <row r="843" spans="12:12" ht="12.75" customHeight="1" x14ac:dyDescent="0.2">
      <c r="L843" s="144"/>
    </row>
    <row r="844" spans="12:12" ht="12.75" customHeight="1" x14ac:dyDescent="0.2">
      <c r="L844" s="144"/>
    </row>
    <row r="845" spans="12:12" ht="12.75" customHeight="1" x14ac:dyDescent="0.2">
      <c r="L845" s="144"/>
    </row>
    <row r="846" spans="12:12" ht="12.75" customHeight="1" x14ac:dyDescent="0.2">
      <c r="L846" s="144"/>
    </row>
    <row r="847" spans="12:12" ht="12.75" customHeight="1" x14ac:dyDescent="0.2">
      <c r="L847" s="144"/>
    </row>
    <row r="848" spans="12:12" ht="12.75" customHeight="1" x14ac:dyDescent="0.2">
      <c r="L848" s="144"/>
    </row>
    <row r="849" spans="12:12" ht="12.75" customHeight="1" x14ac:dyDescent="0.2">
      <c r="L849" s="144"/>
    </row>
    <row r="850" spans="12:12" ht="12.75" customHeight="1" x14ac:dyDescent="0.2">
      <c r="L850" s="144"/>
    </row>
    <row r="851" spans="12:12" ht="12.75" customHeight="1" x14ac:dyDescent="0.2">
      <c r="L851" s="144"/>
    </row>
    <row r="852" spans="12:12" ht="12.75" customHeight="1" x14ac:dyDescent="0.2">
      <c r="L852" s="144"/>
    </row>
    <row r="853" spans="12:12" ht="12.75" customHeight="1" x14ac:dyDescent="0.2">
      <c r="L853" s="144"/>
    </row>
    <row r="854" spans="12:12" ht="12.75" customHeight="1" x14ac:dyDescent="0.2">
      <c r="L854" s="144"/>
    </row>
    <row r="855" spans="12:12" ht="12.75" customHeight="1" x14ac:dyDescent="0.2">
      <c r="L855" s="144"/>
    </row>
    <row r="856" spans="12:12" ht="12.75" customHeight="1" x14ac:dyDescent="0.2">
      <c r="L856" s="144"/>
    </row>
    <row r="857" spans="12:12" ht="12.75" customHeight="1" x14ac:dyDescent="0.2">
      <c r="L857" s="144"/>
    </row>
    <row r="858" spans="12:12" ht="12.75" customHeight="1" x14ac:dyDescent="0.2">
      <c r="L858" s="144"/>
    </row>
    <row r="859" spans="12:12" ht="12.75" customHeight="1" x14ac:dyDescent="0.2">
      <c r="L859" s="144"/>
    </row>
    <row r="860" spans="12:12" ht="12.75" customHeight="1" x14ac:dyDescent="0.2">
      <c r="L860" s="144"/>
    </row>
    <row r="861" spans="12:12" ht="12.75" customHeight="1" x14ac:dyDescent="0.2">
      <c r="L861" s="144"/>
    </row>
    <row r="862" spans="12:12" ht="12.75" customHeight="1" x14ac:dyDescent="0.2">
      <c r="L862" s="144"/>
    </row>
    <row r="863" spans="12:12" ht="12.75" customHeight="1" x14ac:dyDescent="0.2">
      <c r="L863" s="144"/>
    </row>
    <row r="864" spans="12:12" ht="12.75" customHeight="1" x14ac:dyDescent="0.2">
      <c r="L864" s="144"/>
    </row>
    <row r="865" spans="12:12" ht="12.75" customHeight="1" x14ac:dyDescent="0.2">
      <c r="L865" s="144"/>
    </row>
    <row r="866" spans="12:12" ht="12.75" customHeight="1" x14ac:dyDescent="0.2">
      <c r="L866" s="144"/>
    </row>
    <row r="867" spans="12:12" ht="12.75" customHeight="1" x14ac:dyDescent="0.2">
      <c r="L867" s="144"/>
    </row>
    <row r="868" spans="12:12" ht="12.75" customHeight="1" x14ac:dyDescent="0.2">
      <c r="L868" s="144"/>
    </row>
    <row r="869" spans="12:12" ht="12.75" customHeight="1" x14ac:dyDescent="0.2">
      <c r="L869" s="144"/>
    </row>
    <row r="870" spans="12:12" ht="12.75" customHeight="1" x14ac:dyDescent="0.2">
      <c r="L870" s="144"/>
    </row>
    <row r="871" spans="12:12" ht="12.75" customHeight="1" x14ac:dyDescent="0.2">
      <c r="L871" s="144"/>
    </row>
    <row r="872" spans="12:12" ht="12.75" customHeight="1" x14ac:dyDescent="0.2">
      <c r="L872" s="144"/>
    </row>
    <row r="873" spans="12:12" ht="12.75" customHeight="1" x14ac:dyDescent="0.2">
      <c r="L873" s="144"/>
    </row>
    <row r="874" spans="12:12" ht="12.75" customHeight="1" x14ac:dyDescent="0.2">
      <c r="L874" s="144"/>
    </row>
    <row r="875" spans="12:12" ht="12.75" customHeight="1" x14ac:dyDescent="0.2">
      <c r="L875" s="144"/>
    </row>
    <row r="876" spans="12:12" ht="12.75" customHeight="1" x14ac:dyDescent="0.2">
      <c r="L876" s="144"/>
    </row>
    <row r="877" spans="12:12" ht="12.75" customHeight="1" x14ac:dyDescent="0.2">
      <c r="L877" s="144"/>
    </row>
    <row r="878" spans="12:12" ht="12.75" customHeight="1" x14ac:dyDescent="0.2">
      <c r="L878" s="144"/>
    </row>
    <row r="879" spans="12:12" ht="12.75" customHeight="1" x14ac:dyDescent="0.2">
      <c r="L879" s="144"/>
    </row>
    <row r="880" spans="12:12" ht="12.75" customHeight="1" x14ac:dyDescent="0.2">
      <c r="L880" s="144"/>
    </row>
    <row r="881" spans="12:12" ht="12.75" customHeight="1" x14ac:dyDescent="0.2">
      <c r="L881" s="144"/>
    </row>
    <row r="882" spans="12:12" ht="12.75" customHeight="1" x14ac:dyDescent="0.2">
      <c r="L882" s="144"/>
    </row>
    <row r="883" spans="12:12" ht="12.75" customHeight="1" x14ac:dyDescent="0.2">
      <c r="L883" s="144"/>
    </row>
    <row r="884" spans="12:12" ht="12.75" customHeight="1" x14ac:dyDescent="0.2">
      <c r="L884" s="144"/>
    </row>
    <row r="885" spans="12:12" ht="12.75" customHeight="1" x14ac:dyDescent="0.2">
      <c r="L885" s="144"/>
    </row>
    <row r="886" spans="12:12" ht="12.75" customHeight="1" x14ac:dyDescent="0.2">
      <c r="L886" s="144"/>
    </row>
    <row r="887" spans="12:12" ht="12.75" customHeight="1" x14ac:dyDescent="0.2">
      <c r="L887" s="144"/>
    </row>
    <row r="888" spans="12:12" ht="12.75" customHeight="1" x14ac:dyDescent="0.2">
      <c r="L888" s="144"/>
    </row>
    <row r="889" spans="12:12" ht="12.75" customHeight="1" x14ac:dyDescent="0.2">
      <c r="L889" s="144"/>
    </row>
    <row r="890" spans="12:12" ht="12.75" customHeight="1" x14ac:dyDescent="0.2">
      <c r="L890" s="144"/>
    </row>
    <row r="891" spans="12:12" ht="12.75" customHeight="1" x14ac:dyDescent="0.2">
      <c r="L891" s="144"/>
    </row>
    <row r="892" spans="12:12" ht="12.75" customHeight="1" x14ac:dyDescent="0.2">
      <c r="L892" s="144"/>
    </row>
    <row r="893" spans="12:12" ht="12.75" customHeight="1" x14ac:dyDescent="0.2">
      <c r="L893" s="144"/>
    </row>
    <row r="894" spans="12:12" ht="12.75" customHeight="1" x14ac:dyDescent="0.2">
      <c r="L894" s="144"/>
    </row>
    <row r="895" spans="12:12" ht="12.75" customHeight="1" x14ac:dyDescent="0.2">
      <c r="L895" s="144"/>
    </row>
    <row r="896" spans="12:12" ht="12.75" customHeight="1" x14ac:dyDescent="0.2">
      <c r="L896" s="144"/>
    </row>
    <row r="897" spans="12:12" ht="12.75" customHeight="1" x14ac:dyDescent="0.2">
      <c r="L897" s="144"/>
    </row>
    <row r="898" spans="12:12" ht="12.75" customHeight="1" x14ac:dyDescent="0.2">
      <c r="L898" s="144"/>
    </row>
    <row r="899" spans="12:12" ht="12.75" customHeight="1" x14ac:dyDescent="0.2">
      <c r="L899" s="144"/>
    </row>
    <row r="900" spans="12:12" ht="12.75" customHeight="1" x14ac:dyDescent="0.2">
      <c r="L900" s="144"/>
    </row>
    <row r="901" spans="12:12" ht="12.75" customHeight="1" x14ac:dyDescent="0.2">
      <c r="L901" s="144"/>
    </row>
    <row r="902" spans="12:12" ht="12.75" customHeight="1" x14ac:dyDescent="0.2">
      <c r="L902" s="144"/>
    </row>
    <row r="903" spans="12:12" ht="12.75" customHeight="1" x14ac:dyDescent="0.2">
      <c r="L903" s="144"/>
    </row>
    <row r="904" spans="12:12" ht="12.75" customHeight="1" x14ac:dyDescent="0.2">
      <c r="L904" s="144"/>
    </row>
    <row r="905" spans="12:12" ht="12.75" customHeight="1" x14ac:dyDescent="0.2">
      <c r="L905" s="144"/>
    </row>
    <row r="906" spans="12:12" ht="12.75" customHeight="1" x14ac:dyDescent="0.2">
      <c r="L906" s="144"/>
    </row>
    <row r="907" spans="12:12" ht="12.75" customHeight="1" x14ac:dyDescent="0.2">
      <c r="L907" s="144"/>
    </row>
    <row r="908" spans="12:12" ht="12.75" customHeight="1" x14ac:dyDescent="0.2">
      <c r="L908" s="144"/>
    </row>
    <row r="909" spans="12:12" ht="12.75" customHeight="1" x14ac:dyDescent="0.2">
      <c r="L909" s="144"/>
    </row>
    <row r="910" spans="12:12" ht="12.75" customHeight="1" x14ac:dyDescent="0.2">
      <c r="L910" s="144"/>
    </row>
    <row r="911" spans="12:12" ht="12.75" customHeight="1" x14ac:dyDescent="0.2">
      <c r="L911" s="144"/>
    </row>
    <row r="912" spans="12:12" ht="12.75" customHeight="1" x14ac:dyDescent="0.2">
      <c r="L912" s="144"/>
    </row>
    <row r="913" spans="12:12" ht="12.75" customHeight="1" x14ac:dyDescent="0.2">
      <c r="L913" s="144"/>
    </row>
    <row r="914" spans="12:12" ht="12.75" customHeight="1" x14ac:dyDescent="0.2">
      <c r="L914" s="144"/>
    </row>
    <row r="915" spans="12:12" ht="12.75" customHeight="1" x14ac:dyDescent="0.2">
      <c r="L915" s="144"/>
    </row>
    <row r="916" spans="12:12" ht="12.75" customHeight="1" x14ac:dyDescent="0.2">
      <c r="L916" s="144"/>
    </row>
    <row r="917" spans="12:12" ht="12.75" customHeight="1" x14ac:dyDescent="0.2">
      <c r="L917" s="144"/>
    </row>
    <row r="918" spans="12:12" ht="12.75" customHeight="1" x14ac:dyDescent="0.2">
      <c r="L918" s="144"/>
    </row>
    <row r="919" spans="12:12" ht="12.75" customHeight="1" x14ac:dyDescent="0.2">
      <c r="L919" s="144"/>
    </row>
    <row r="920" spans="12:12" ht="12.75" customHeight="1" x14ac:dyDescent="0.2">
      <c r="L920" s="144"/>
    </row>
    <row r="921" spans="12:12" ht="12.75" customHeight="1" x14ac:dyDescent="0.2">
      <c r="L921" s="144"/>
    </row>
    <row r="922" spans="12:12" ht="12.75" customHeight="1" x14ac:dyDescent="0.2">
      <c r="L922" s="144"/>
    </row>
    <row r="923" spans="12:12" ht="12.75" customHeight="1" x14ac:dyDescent="0.2">
      <c r="L923" s="144"/>
    </row>
    <row r="924" spans="12:12" ht="12.75" customHeight="1" x14ac:dyDescent="0.2">
      <c r="L924" s="144"/>
    </row>
    <row r="925" spans="12:12" ht="12.75" customHeight="1" x14ac:dyDescent="0.2">
      <c r="L925" s="144"/>
    </row>
    <row r="926" spans="12:12" ht="12.75" customHeight="1" x14ac:dyDescent="0.2">
      <c r="L926" s="144"/>
    </row>
    <row r="927" spans="12:12" ht="12.75" customHeight="1" x14ac:dyDescent="0.2">
      <c r="L927" s="144"/>
    </row>
    <row r="928" spans="12:12" ht="12.75" customHeight="1" x14ac:dyDescent="0.2">
      <c r="L928" s="144"/>
    </row>
    <row r="929" spans="12:12" ht="12.75" customHeight="1" x14ac:dyDescent="0.2">
      <c r="L929" s="144"/>
    </row>
    <row r="930" spans="12:12" ht="12.75" customHeight="1" x14ac:dyDescent="0.2">
      <c r="L930" s="144"/>
    </row>
    <row r="931" spans="12:12" ht="12.75" customHeight="1" x14ac:dyDescent="0.2">
      <c r="L931" s="144"/>
    </row>
    <row r="932" spans="12:12" ht="12.75" customHeight="1" x14ac:dyDescent="0.2">
      <c r="L932" s="144"/>
    </row>
    <row r="933" spans="12:12" ht="12.75" customHeight="1" x14ac:dyDescent="0.2">
      <c r="L933" s="144"/>
    </row>
    <row r="934" spans="12:12" ht="12.75" customHeight="1" x14ac:dyDescent="0.2">
      <c r="L934" s="144"/>
    </row>
    <row r="935" spans="12:12" ht="12.75" customHeight="1" x14ac:dyDescent="0.2">
      <c r="L935" s="144"/>
    </row>
    <row r="936" spans="12:12" ht="12.75" customHeight="1" x14ac:dyDescent="0.2">
      <c r="L936" s="144"/>
    </row>
    <row r="937" spans="12:12" ht="12.75" customHeight="1" x14ac:dyDescent="0.2">
      <c r="L937" s="144"/>
    </row>
    <row r="938" spans="12:12" ht="12.75" customHeight="1" x14ac:dyDescent="0.2">
      <c r="L938" s="144"/>
    </row>
    <row r="939" spans="12:12" ht="12.75" customHeight="1" x14ac:dyDescent="0.2">
      <c r="L939" s="144"/>
    </row>
    <row r="940" spans="12:12" ht="12.75" customHeight="1" x14ac:dyDescent="0.2">
      <c r="L940" s="144"/>
    </row>
    <row r="941" spans="12:12" ht="12.75" customHeight="1" x14ac:dyDescent="0.2">
      <c r="L941" s="144"/>
    </row>
    <row r="942" spans="12:12" ht="12.75" customHeight="1" x14ac:dyDescent="0.2">
      <c r="L942" s="144"/>
    </row>
    <row r="943" spans="12:12" ht="12.75" customHeight="1" x14ac:dyDescent="0.2">
      <c r="L943" s="144"/>
    </row>
    <row r="944" spans="12:12" ht="12.75" customHeight="1" x14ac:dyDescent="0.2">
      <c r="L944" s="144"/>
    </row>
    <row r="945" spans="12:12" ht="12.75" customHeight="1" x14ac:dyDescent="0.2">
      <c r="L945" s="144"/>
    </row>
    <row r="946" spans="12:12" ht="12.75" customHeight="1" x14ac:dyDescent="0.2">
      <c r="L946" s="144"/>
    </row>
    <row r="947" spans="12:12" ht="12.75" customHeight="1" x14ac:dyDescent="0.2">
      <c r="L947" s="144"/>
    </row>
    <row r="948" spans="12:12" ht="12.75" customHeight="1" x14ac:dyDescent="0.2">
      <c r="L948" s="144"/>
    </row>
    <row r="949" spans="12:12" ht="12.75" customHeight="1" x14ac:dyDescent="0.2">
      <c r="L949" s="144"/>
    </row>
    <row r="950" spans="12:12" ht="12.75" customHeight="1" x14ac:dyDescent="0.2">
      <c r="L950" s="144"/>
    </row>
    <row r="951" spans="12:12" ht="12.75" customHeight="1" x14ac:dyDescent="0.2">
      <c r="L951" s="144"/>
    </row>
    <row r="952" spans="12:12" ht="12.75" customHeight="1" x14ac:dyDescent="0.2">
      <c r="L952" s="144"/>
    </row>
    <row r="953" spans="12:12" ht="12.75" customHeight="1" x14ac:dyDescent="0.2">
      <c r="L953" s="144"/>
    </row>
    <row r="954" spans="12:12" ht="12.75" customHeight="1" x14ac:dyDescent="0.2">
      <c r="L954" s="144"/>
    </row>
    <row r="955" spans="12:12" ht="12.75" customHeight="1" x14ac:dyDescent="0.2">
      <c r="L955" s="144"/>
    </row>
    <row r="956" spans="12:12" ht="12.75" customHeight="1" x14ac:dyDescent="0.2">
      <c r="L956" s="144"/>
    </row>
    <row r="957" spans="12:12" ht="12.75" customHeight="1" x14ac:dyDescent="0.2">
      <c r="L957" s="144"/>
    </row>
    <row r="958" spans="12:12" ht="12.75" customHeight="1" x14ac:dyDescent="0.2">
      <c r="L958" s="144"/>
    </row>
    <row r="959" spans="12:12" ht="12.75" customHeight="1" x14ac:dyDescent="0.2">
      <c r="L959" s="144"/>
    </row>
    <row r="960" spans="12:12" ht="12.75" customHeight="1" x14ac:dyDescent="0.2">
      <c r="L960" s="144"/>
    </row>
    <row r="961" spans="12:12" ht="12.75" customHeight="1" x14ac:dyDescent="0.2">
      <c r="L961" s="144"/>
    </row>
    <row r="962" spans="12:12" ht="12.75" customHeight="1" x14ac:dyDescent="0.2">
      <c r="L962" s="144"/>
    </row>
    <row r="963" spans="12:12" ht="12.75" customHeight="1" x14ac:dyDescent="0.2">
      <c r="L963" s="144"/>
    </row>
    <row r="964" spans="12:12" ht="12.75" customHeight="1" x14ac:dyDescent="0.2">
      <c r="L964" s="144"/>
    </row>
    <row r="965" spans="12:12" ht="12.75" customHeight="1" x14ac:dyDescent="0.2">
      <c r="L965" s="144"/>
    </row>
    <row r="966" spans="12:12" ht="12.75" customHeight="1" x14ac:dyDescent="0.2">
      <c r="L966" s="144"/>
    </row>
    <row r="967" spans="12:12" ht="12.75" customHeight="1" x14ac:dyDescent="0.2">
      <c r="L967" s="144"/>
    </row>
    <row r="968" spans="12:12" ht="12.75" customHeight="1" x14ac:dyDescent="0.2">
      <c r="L968" s="144"/>
    </row>
    <row r="969" spans="12:12" ht="12.75" customHeight="1" x14ac:dyDescent="0.2">
      <c r="L969" s="144"/>
    </row>
    <row r="970" spans="12:12" ht="12.75" customHeight="1" x14ac:dyDescent="0.2">
      <c r="L970" s="144"/>
    </row>
    <row r="971" spans="12:12" ht="12.75" customHeight="1" x14ac:dyDescent="0.2">
      <c r="L971" s="144"/>
    </row>
    <row r="972" spans="12:12" ht="12.75" customHeight="1" x14ac:dyDescent="0.2">
      <c r="L972" s="144"/>
    </row>
    <row r="973" spans="12:12" ht="12.75" customHeight="1" x14ac:dyDescent="0.2">
      <c r="L973" s="144"/>
    </row>
    <row r="974" spans="12:12" ht="12.75" customHeight="1" x14ac:dyDescent="0.2">
      <c r="L974" s="144"/>
    </row>
    <row r="975" spans="12:12" ht="12.75" customHeight="1" x14ac:dyDescent="0.2">
      <c r="L975" s="144"/>
    </row>
    <row r="976" spans="12:12" ht="12.75" customHeight="1" x14ac:dyDescent="0.2">
      <c r="L976" s="144"/>
    </row>
    <row r="977" spans="12:12" ht="12.75" customHeight="1" x14ac:dyDescent="0.2">
      <c r="L977" s="144"/>
    </row>
    <row r="978" spans="12:12" ht="12.75" customHeight="1" x14ac:dyDescent="0.2">
      <c r="L978" s="144"/>
    </row>
    <row r="979" spans="12:12" ht="12.75" customHeight="1" x14ac:dyDescent="0.2">
      <c r="L979" s="144"/>
    </row>
    <row r="980" spans="12:12" ht="12.75" customHeight="1" x14ac:dyDescent="0.2">
      <c r="L980" s="144"/>
    </row>
    <row r="981" spans="12:12" ht="12.75" customHeight="1" x14ac:dyDescent="0.2">
      <c r="L981" s="144"/>
    </row>
    <row r="982" spans="12:12" ht="12.75" customHeight="1" x14ac:dyDescent="0.2">
      <c r="L982" s="144"/>
    </row>
    <row r="983" spans="12:12" ht="12.75" customHeight="1" x14ac:dyDescent="0.2">
      <c r="L983" s="144"/>
    </row>
    <row r="984" spans="12:12" ht="12.75" customHeight="1" x14ac:dyDescent="0.2">
      <c r="L984" s="144"/>
    </row>
    <row r="985" spans="12:12" ht="12.75" customHeight="1" x14ac:dyDescent="0.2">
      <c r="L985" s="144"/>
    </row>
    <row r="986" spans="12:12" ht="12.75" customHeight="1" x14ac:dyDescent="0.2">
      <c r="L986" s="144"/>
    </row>
    <row r="987" spans="12:12" ht="12.75" customHeight="1" x14ac:dyDescent="0.2">
      <c r="L987" s="144"/>
    </row>
    <row r="988" spans="12:12" ht="12.75" customHeight="1" x14ac:dyDescent="0.2">
      <c r="L988" s="144"/>
    </row>
    <row r="989" spans="12:12" ht="12.75" customHeight="1" x14ac:dyDescent="0.2">
      <c r="L989" s="144"/>
    </row>
    <row r="990" spans="12:12" ht="12.75" customHeight="1" x14ac:dyDescent="0.2">
      <c r="L990" s="144"/>
    </row>
    <row r="991" spans="12:12" ht="12.75" customHeight="1" x14ac:dyDescent="0.2">
      <c r="L991" s="144"/>
    </row>
    <row r="992" spans="12:12" ht="12.75" customHeight="1" x14ac:dyDescent="0.2">
      <c r="L992" s="144"/>
    </row>
    <row r="993" spans="12:12" ht="12.75" customHeight="1" x14ac:dyDescent="0.2">
      <c r="L993" s="144"/>
    </row>
    <row r="994" spans="12:12" ht="12.75" customHeight="1" x14ac:dyDescent="0.2">
      <c r="L994" s="144"/>
    </row>
    <row r="995" spans="12:12" ht="12.75" customHeight="1" x14ac:dyDescent="0.2">
      <c r="L995" s="144"/>
    </row>
    <row r="996" spans="12:12" ht="12.75" customHeight="1" x14ac:dyDescent="0.2">
      <c r="L996" s="144"/>
    </row>
    <row r="997" spans="12:12" ht="12.75" customHeight="1" x14ac:dyDescent="0.2">
      <c r="L997" s="144"/>
    </row>
    <row r="998" spans="12:12" ht="12.75" customHeight="1" x14ac:dyDescent="0.2">
      <c r="L998" s="144"/>
    </row>
    <row r="999" spans="12:12" ht="12.75" customHeight="1" x14ac:dyDescent="0.2">
      <c r="L999" s="144"/>
    </row>
    <row r="1000" spans="12:12" ht="12.75" customHeight="1" x14ac:dyDescent="0.2">
      <c r="L1000" s="144"/>
    </row>
  </sheetData>
  <mergeCells count="9">
    <mergeCell ref="E230:H230"/>
    <mergeCell ref="E231:H231"/>
    <mergeCell ref="A1:H1"/>
    <mergeCell ref="A2:H2"/>
    <mergeCell ref="A3:H3"/>
    <mergeCell ref="A4:H4"/>
    <mergeCell ref="C5:D5"/>
    <mergeCell ref="A6:H6"/>
    <mergeCell ref="B229:C229"/>
  </mergeCells>
  <conditionalFormatting sqref="B229:C229">
    <cfRule type="expression" dxfId="7" priority="1" stopIfTrue="1">
      <formula>B229&lt;&gt;""</formula>
    </cfRule>
  </conditionalFormatting>
  <printOptions horizontalCentered="1"/>
  <pageMargins left="0.19685039370078741" right="0.19685039370078741" top="0.19685039370078741" bottom="0.19685039370078741" header="0" footer="0"/>
  <pageSetup paperSize="9" scale="7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000"/>
  <sheetViews>
    <sheetView workbookViewId="0"/>
  </sheetViews>
  <sheetFormatPr defaultColWidth="14.42578125" defaultRowHeight="15" customHeight="1" x14ac:dyDescent="0.2"/>
  <cols>
    <col min="1" max="1" width="9.28515625" customWidth="1"/>
    <col min="2" max="2" width="74.140625" customWidth="1"/>
    <col min="3" max="3" width="18.28515625" customWidth="1"/>
    <col min="4" max="4" width="13.5703125" customWidth="1"/>
    <col min="5" max="5" width="9.85546875" customWidth="1"/>
    <col min="6" max="26" width="8.7109375" customWidth="1"/>
  </cols>
  <sheetData>
    <row r="1" spans="1:5" ht="12.75" customHeight="1" x14ac:dyDescent="0.2"/>
    <row r="2" spans="1:5" ht="12.75" customHeight="1" x14ac:dyDescent="0.2"/>
    <row r="3" spans="1:5" ht="12.75" customHeight="1" x14ac:dyDescent="0.2"/>
    <row r="4" spans="1:5" ht="12.75" customHeight="1" x14ac:dyDescent="0.2"/>
    <row r="5" spans="1:5" ht="12.75" customHeight="1" x14ac:dyDescent="0.2"/>
    <row r="6" spans="1:5" ht="12.75" customHeight="1" x14ac:dyDescent="0.2">
      <c r="A6" s="287"/>
      <c r="B6" s="288" t="s">
        <v>522</v>
      </c>
      <c r="C6" s="289"/>
      <c r="D6" s="290" t="s">
        <v>523</v>
      </c>
      <c r="E6" s="291" t="s">
        <v>524</v>
      </c>
    </row>
    <row r="7" spans="1:5" ht="12.75" customHeight="1" x14ac:dyDescent="0.2">
      <c r="A7" s="292" t="str">
        <f>'ORÇAMENTO SINTÉTICO'!A13</f>
        <v>1.0</v>
      </c>
      <c r="B7" s="293" t="str">
        <f>'ORÇAMENTO SINTÉTICO'!C13</f>
        <v>SERVIÇOS INICIAIS</v>
      </c>
      <c r="C7" s="294"/>
      <c r="D7" s="295">
        <f>'ORÇAMENTO SINTÉTICO'!I13</f>
        <v>0</v>
      </c>
      <c r="E7" s="296" t="e">
        <f>(D7/D18)</f>
        <v>#DIV/0!</v>
      </c>
    </row>
    <row r="8" spans="1:5" ht="12.75" customHeight="1" x14ac:dyDescent="0.2">
      <c r="A8" s="292" t="str">
        <f>'ORÇAMENTO SINTÉTICO'!A20</f>
        <v>2.0</v>
      </c>
      <c r="B8" s="293" t="str">
        <f>'ORÇAMENTO SINTÉTICO'!C20</f>
        <v>INSTALAÇÕES ELÉTRICAS</v>
      </c>
      <c r="C8" s="294"/>
      <c r="D8" s="295">
        <f>'ORÇAMENTO SINTÉTICO'!I20</f>
        <v>0</v>
      </c>
      <c r="E8" s="296" t="e">
        <f>(D8/D18)</f>
        <v>#DIV/0!</v>
      </c>
    </row>
    <row r="9" spans="1:5" ht="12.75" customHeight="1" x14ac:dyDescent="0.2">
      <c r="A9" s="292" t="str">
        <f>'ORÇAMENTO SINTÉTICO'!A31</f>
        <v>3.0</v>
      </c>
      <c r="B9" s="297" t="str">
        <f>'ORÇAMENTO SINTÉTICO'!C31</f>
        <v>ILUMINACAO DE EMERGENCIA</v>
      </c>
      <c r="C9" s="294"/>
      <c r="D9" s="295">
        <f>'ORÇAMENTO SINTÉTICO'!I31</f>
        <v>0</v>
      </c>
      <c r="E9" s="296" t="e">
        <f>(D9/D18)</f>
        <v>#DIV/0!</v>
      </c>
    </row>
    <row r="10" spans="1:5" ht="12.75" customHeight="1" x14ac:dyDescent="0.2">
      <c r="A10" s="292" t="str">
        <f>'ORÇAMENTO SINTÉTICO'!A38</f>
        <v>4.0</v>
      </c>
      <c r="B10" s="293" t="str">
        <f>'ORÇAMENTO SINTÉTICO'!C38</f>
        <v>DETECÇÃO DE FUMACA</v>
      </c>
      <c r="C10" s="294"/>
      <c r="D10" s="295">
        <f>'ORÇAMENTO SINTÉTICO'!I38</f>
        <v>0</v>
      </c>
      <c r="E10" s="296" t="e">
        <f>(D10/D18)</f>
        <v>#DIV/0!</v>
      </c>
    </row>
    <row r="11" spans="1:5" ht="12.75" customHeight="1" x14ac:dyDescent="0.2">
      <c r="A11" s="292" t="str">
        <f>'ORÇAMENTO SINTÉTICO'!A40</f>
        <v>5.0</v>
      </c>
      <c r="B11" s="293" t="str">
        <f>'ORÇAMENTO SINTÉTICO'!C40</f>
        <v>SINALIZAÇÃO</v>
      </c>
      <c r="C11" s="294"/>
      <c r="D11" s="295">
        <f>'ORÇAMENTO SINTÉTICO'!I40</f>
        <v>0</v>
      </c>
      <c r="E11" s="296" t="e">
        <f>(D11/D18)</f>
        <v>#DIV/0!</v>
      </c>
    </row>
    <row r="12" spans="1:5" ht="12.75" customHeight="1" x14ac:dyDescent="0.2">
      <c r="A12" s="292" t="str">
        <f>'ORÇAMENTO SINTÉTICO'!A58</f>
        <v>6.0</v>
      </c>
      <c r="B12" s="293" t="str">
        <f>'ORÇAMENTO SINTÉTICO'!C58</f>
        <v>INSTALAÇÕES HIDRAÚLICAS</v>
      </c>
      <c r="C12" s="294"/>
      <c r="D12" s="295">
        <f>'ORÇAMENTO SINTÉTICO'!I58</f>
        <v>0</v>
      </c>
      <c r="E12" s="296" t="e">
        <f>(D12/D18)</f>
        <v>#DIV/0!</v>
      </c>
    </row>
    <row r="13" spans="1:5" ht="12.75" customHeight="1" x14ac:dyDescent="0.2">
      <c r="A13" s="292" t="str">
        <f>'ORÇAMENTO SINTÉTICO'!A77</f>
        <v>7.0</v>
      </c>
      <c r="B13" s="293" t="str">
        <f>'ORÇAMENTO SINTÉTICO'!C77</f>
        <v>MANGOTINHOS</v>
      </c>
      <c r="C13" s="294"/>
      <c r="D13" s="295">
        <f>'ORÇAMENTO SINTÉTICO'!I77</f>
        <v>0</v>
      </c>
      <c r="E13" s="296" t="e">
        <f>(D13/D18)</f>
        <v>#DIV/0!</v>
      </c>
    </row>
    <row r="14" spans="1:5" ht="12.75" customHeight="1" x14ac:dyDescent="0.2">
      <c r="A14" s="292" t="str">
        <f>'ORÇAMENTO SINTÉTICO'!A95</f>
        <v>8.0</v>
      </c>
      <c r="B14" s="293" t="str">
        <f>'ORÇAMENTO SINTÉTICO'!C95</f>
        <v>METAIS</v>
      </c>
      <c r="C14" s="294"/>
      <c r="D14" s="295">
        <f>'ORÇAMENTO SINTÉTICO'!I95</f>
        <v>0</v>
      </c>
      <c r="E14" s="296" t="e">
        <f>(D14/D18)</f>
        <v>#DIV/0!</v>
      </c>
    </row>
    <row r="15" spans="1:5" ht="12.75" customHeight="1" x14ac:dyDescent="0.2">
      <c r="A15" s="292" t="str">
        <f>'ORÇAMENTO SINTÉTICO'!A98</f>
        <v>9.0</v>
      </c>
      <c r="B15" s="293" t="str">
        <f>'ORÇAMENTO SINTÉTICO'!C98</f>
        <v>ADMINISTRAÇÃO DO CANTEIRO DE OBRA</v>
      </c>
      <c r="C15" s="294"/>
      <c r="D15" s="295">
        <f>'ORÇAMENTO SINTÉTICO'!I98</f>
        <v>0</v>
      </c>
      <c r="E15" s="296" t="e">
        <f>(D15/D18)</f>
        <v>#DIV/0!</v>
      </c>
    </row>
    <row r="16" spans="1:5" ht="12.75" customHeight="1" x14ac:dyDescent="0.2">
      <c r="A16" s="292" t="str">
        <f>'ORÇAMENTO SINTÉTICO'!A101</f>
        <v>10.0</v>
      </c>
      <c r="B16" s="293" t="str">
        <f>'ORÇAMENTO SINTÉTICO'!C101</f>
        <v>SERVIÇOS COMPLEMENTARES</v>
      </c>
      <c r="C16" s="294"/>
      <c r="D16" s="295">
        <f>'ORÇAMENTO SINTÉTICO'!I101</f>
        <v>0</v>
      </c>
      <c r="E16" s="296" t="e">
        <f>(D16/D18)</f>
        <v>#DIV/0!</v>
      </c>
    </row>
    <row r="17" spans="1:8" ht="12.75" customHeight="1" x14ac:dyDescent="0.2">
      <c r="A17" s="292" t="str">
        <f>'ORÇAMENTO SINTÉTICO'!A107</f>
        <v>11.0</v>
      </c>
      <c r="B17" s="293" t="str">
        <f>'ORÇAMENTO SINTÉTICO'!C107</f>
        <v>EQUIPAMENTOS</v>
      </c>
      <c r="C17" s="294"/>
      <c r="D17" s="295">
        <f>'ORÇAMENTO SINTÉTICO'!I107</f>
        <v>0</v>
      </c>
      <c r="E17" s="296" t="e">
        <f>(D17/D18)</f>
        <v>#DIV/0!</v>
      </c>
    </row>
    <row r="18" spans="1:8" ht="12.75" customHeight="1" x14ac:dyDescent="0.2">
      <c r="A18" s="298"/>
      <c r="B18" s="299"/>
      <c r="C18" s="300" t="s">
        <v>525</v>
      </c>
      <c r="D18" s="301">
        <f t="shared" ref="D18:E18" si="0">SUM(D7:D17)</f>
        <v>0</v>
      </c>
      <c r="E18" s="302" t="e">
        <f t="shared" si="0"/>
        <v>#DIV/0!</v>
      </c>
      <c r="F18" s="303"/>
      <c r="G18" s="304"/>
      <c r="H18" s="304"/>
    </row>
    <row r="19" spans="1:8" ht="12.75" customHeight="1" x14ac:dyDescent="0.2">
      <c r="E19" s="305"/>
      <c r="F19" s="304"/>
      <c r="G19" s="304"/>
      <c r="H19" s="304"/>
    </row>
    <row r="20" spans="1:8" ht="12.75" customHeight="1" x14ac:dyDescent="0.2">
      <c r="A20" s="306" t="s">
        <v>526</v>
      </c>
      <c r="F20" s="304"/>
      <c r="G20" s="304"/>
      <c r="H20" s="304"/>
    </row>
    <row r="21" spans="1:8" ht="12.75" customHeight="1" x14ac:dyDescent="0.2">
      <c r="F21" s="304"/>
      <c r="G21" s="304"/>
      <c r="H21" s="304"/>
    </row>
    <row r="22" spans="1:8" ht="12.75" customHeight="1" x14ac:dyDescent="0.2">
      <c r="A22" s="307" t="s">
        <v>527</v>
      </c>
      <c r="B22" s="18"/>
      <c r="C22" s="11" t="s">
        <v>528</v>
      </c>
      <c r="D22" s="18"/>
      <c r="E22" s="18"/>
    </row>
    <row r="23" spans="1:8" ht="12.75" customHeight="1" x14ac:dyDescent="0.2">
      <c r="A23" s="308" t="s">
        <v>340</v>
      </c>
      <c r="B23" s="18"/>
      <c r="C23" s="309"/>
      <c r="D23" s="18"/>
      <c r="E23" s="310"/>
    </row>
    <row r="24" spans="1:8" ht="12.75" customHeight="1" x14ac:dyDescent="0.2">
      <c r="A24" s="307"/>
      <c r="B24" s="18"/>
      <c r="C24" s="307"/>
      <c r="D24" s="18"/>
      <c r="E24" s="310"/>
    </row>
    <row r="25" spans="1:8" ht="12.75" customHeight="1" x14ac:dyDescent="0.25">
      <c r="B25" s="304"/>
      <c r="C25" s="304"/>
      <c r="D25" s="311"/>
      <c r="E25" s="311"/>
    </row>
    <row r="26" spans="1:8" ht="12.75" customHeight="1" x14ac:dyDescent="0.25">
      <c r="A26" s="311"/>
    </row>
    <row r="27" spans="1:8" ht="12.75" customHeight="1" x14ac:dyDescent="0.2"/>
    <row r="28" spans="1:8" ht="12.75" customHeight="1" x14ac:dyDescent="0.2"/>
    <row r="29" spans="1:8" ht="12.75" customHeight="1" x14ac:dyDescent="0.2"/>
    <row r="30" spans="1:8" ht="12.75" customHeight="1" x14ac:dyDescent="0.2"/>
    <row r="31" spans="1:8" ht="12.75" customHeight="1" x14ac:dyDescent="0.2"/>
    <row r="32" spans="1:8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rintOptions horizontalCentered="1"/>
  <pageMargins left="0.9055118110236221" right="0.39370078740157483" top="0.39370078740157483" bottom="0.39370078740157483" header="0" footer="0"/>
  <pageSetup paperSize="9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998"/>
  <sheetViews>
    <sheetView workbookViewId="0"/>
  </sheetViews>
  <sheetFormatPr defaultColWidth="14.42578125" defaultRowHeight="15" customHeight="1" x14ac:dyDescent="0.2"/>
  <cols>
    <col min="1" max="1" width="6.28515625" customWidth="1"/>
    <col min="2" max="2" width="30.42578125" customWidth="1"/>
    <col min="3" max="3" width="8.7109375" customWidth="1"/>
    <col min="4" max="4" width="14.85546875" customWidth="1"/>
    <col min="5" max="5" width="9.7109375" customWidth="1"/>
    <col min="6" max="6" width="16" customWidth="1"/>
    <col min="7" max="7" width="9.7109375" customWidth="1"/>
    <col min="8" max="8" width="16" customWidth="1"/>
    <col min="9" max="9" width="9.7109375" customWidth="1"/>
    <col min="10" max="10" width="16" customWidth="1"/>
    <col min="11" max="11" width="9.7109375" customWidth="1"/>
    <col min="12" max="12" width="16" customWidth="1"/>
    <col min="13" max="13" width="9.7109375" customWidth="1"/>
    <col min="14" max="14" width="16" customWidth="1"/>
    <col min="15" max="15" width="12.140625" customWidth="1"/>
    <col min="16" max="34" width="8.7109375" customWidth="1"/>
  </cols>
  <sheetData>
    <row r="1" spans="1:15" ht="12.75" customHeight="1" x14ac:dyDescent="0.2">
      <c r="A1" s="407" t="s">
        <v>529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</row>
    <row r="2" spans="1:15" ht="12.75" customHeight="1" x14ac:dyDescent="0.2">
      <c r="A2" s="407" t="s">
        <v>530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</row>
    <row r="3" spans="1:15" ht="12.7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5" ht="12.7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5" ht="12.7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5" ht="12.7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5" ht="12.75" customHeight="1" x14ac:dyDescent="0.2">
      <c r="A7" s="312" t="str">
        <f>'ORÇAMENTO SINTÉTICO'!A7</f>
        <v>EMPREENDIMENTO: PROJETO EXECUTIVO ATUALIZAÇÃO DE PPCI IFF CAMPUS PANAMBI/RS</v>
      </c>
      <c r="B7" s="313"/>
      <c r="C7" s="313"/>
      <c r="D7" s="313"/>
      <c r="E7" s="313"/>
      <c r="F7" s="313"/>
      <c r="G7" s="313"/>
      <c r="H7" s="313"/>
      <c r="I7" s="313"/>
      <c r="J7" s="313"/>
      <c r="K7" s="314"/>
      <c r="L7" s="15"/>
      <c r="M7" s="15"/>
      <c r="N7" s="15"/>
    </row>
    <row r="8" spans="1:15" ht="12.75" customHeight="1" x14ac:dyDescent="0.2">
      <c r="A8" s="315" t="s">
        <v>531</v>
      </c>
      <c r="B8" s="316"/>
      <c r="C8" s="317"/>
      <c r="D8" s="317"/>
      <c r="E8" s="317"/>
      <c r="F8" s="318"/>
      <c r="G8" s="318"/>
      <c r="H8" s="318"/>
      <c r="I8" s="318"/>
      <c r="J8" s="318"/>
      <c r="K8" s="319"/>
      <c r="L8" s="320"/>
      <c r="M8" s="18"/>
      <c r="N8" s="18"/>
    </row>
    <row r="9" spans="1:15" ht="12.75" customHeight="1" x14ac:dyDescent="0.2">
      <c r="A9" s="315" t="s">
        <v>532</v>
      </c>
      <c r="B9" s="317"/>
      <c r="C9" s="317"/>
      <c r="D9" s="317"/>
      <c r="E9" s="317"/>
      <c r="F9" s="317"/>
      <c r="G9" s="316"/>
      <c r="H9" s="316"/>
      <c r="I9" s="316" t="str">
        <f>'ORÇAMENTO SINTÉTICO'!D9</f>
        <v>DATA BASE (SINAPI):SETEMBRO/2021- ATUALIZAÇÃO</v>
      </c>
      <c r="J9" s="316"/>
      <c r="K9" s="321"/>
      <c r="L9" s="11"/>
      <c r="M9" s="18"/>
      <c r="N9" s="18"/>
    </row>
    <row r="10" spans="1:15" ht="12.75" customHeight="1" x14ac:dyDescent="0.2">
      <c r="A10" s="315" t="str">
        <f>'ORÇAMENTO SINTÉTICO'!A10</f>
        <v xml:space="preserve">VALOR GLOBAL: </v>
      </c>
      <c r="B10" s="317"/>
      <c r="C10" s="317"/>
      <c r="D10" s="317"/>
      <c r="E10" s="317"/>
      <c r="F10" s="317"/>
      <c r="G10" s="316"/>
      <c r="H10" s="316"/>
      <c r="I10" s="316" t="str">
        <f>'ORÇAMENTO SINTÉTICO'!D10</f>
        <v>BDI = 16,81%</v>
      </c>
      <c r="J10" s="316"/>
      <c r="K10" s="322"/>
      <c r="L10" s="137"/>
      <c r="M10" s="18"/>
      <c r="N10" s="18"/>
    </row>
    <row r="11" spans="1:15" ht="12.75" customHeight="1" x14ac:dyDescent="0.2">
      <c r="A11" s="323" t="s">
        <v>533</v>
      </c>
      <c r="B11" s="323" t="s">
        <v>534</v>
      </c>
      <c r="C11" s="324" t="s">
        <v>535</v>
      </c>
      <c r="D11" s="408" t="s">
        <v>536</v>
      </c>
      <c r="E11" s="410" t="s">
        <v>537</v>
      </c>
      <c r="F11" s="375"/>
      <c r="G11" s="375"/>
      <c r="H11" s="375"/>
      <c r="I11" s="375"/>
      <c r="J11" s="375"/>
      <c r="K11" s="375"/>
      <c r="L11" s="375"/>
      <c r="M11" s="375"/>
      <c r="N11" s="375"/>
    </row>
    <row r="12" spans="1:15" ht="12.75" customHeight="1" x14ac:dyDescent="0.2">
      <c r="A12" s="325"/>
      <c r="B12" s="325"/>
      <c r="C12" s="326" t="s">
        <v>524</v>
      </c>
      <c r="D12" s="409"/>
      <c r="E12" s="405" t="s">
        <v>538</v>
      </c>
      <c r="F12" s="373"/>
      <c r="G12" s="405" t="s">
        <v>539</v>
      </c>
      <c r="H12" s="373"/>
      <c r="I12" s="405" t="s">
        <v>540</v>
      </c>
      <c r="J12" s="373"/>
      <c r="K12" s="405" t="s">
        <v>541</v>
      </c>
      <c r="L12" s="373"/>
      <c r="M12" s="405" t="s">
        <v>542</v>
      </c>
      <c r="N12" s="373"/>
    </row>
    <row r="13" spans="1:15" ht="12.75" customHeight="1" x14ac:dyDescent="0.2">
      <c r="A13" s="327"/>
      <c r="B13" s="327"/>
      <c r="C13" s="327"/>
      <c r="D13" s="328" t="s">
        <v>543</v>
      </c>
      <c r="E13" s="328" t="s">
        <v>524</v>
      </c>
      <c r="F13" s="328" t="s">
        <v>544</v>
      </c>
      <c r="G13" s="328" t="s">
        <v>524</v>
      </c>
      <c r="H13" s="328" t="s">
        <v>544</v>
      </c>
      <c r="I13" s="328"/>
      <c r="J13" s="328"/>
      <c r="K13" s="328"/>
      <c r="L13" s="328"/>
      <c r="M13" s="328" t="s">
        <v>524</v>
      </c>
      <c r="N13" s="328" t="s">
        <v>544</v>
      </c>
    </row>
    <row r="14" spans="1:15" ht="18" customHeight="1" x14ac:dyDescent="0.2">
      <c r="A14" s="329">
        <v>1</v>
      </c>
      <c r="B14" s="330" t="str">
        <f>'RESUMO PPCI'!B7</f>
        <v>SERVIÇOS INICIAIS</v>
      </c>
      <c r="C14" s="331">
        <f t="shared" ref="C14:C24" si="0">IF($D$27=0, ,D14/$D$27*100)</f>
        <v>0</v>
      </c>
      <c r="D14" s="332">
        <f>'ORÇAMENTO SINTÉTICO'!I13</f>
        <v>0</v>
      </c>
      <c r="E14" s="333">
        <v>1</v>
      </c>
      <c r="F14" s="332">
        <f t="shared" ref="F14:F24" si="1">D14*E14</f>
        <v>0</v>
      </c>
      <c r="G14" s="334"/>
      <c r="H14" s="332"/>
      <c r="I14" s="334"/>
      <c r="J14" s="332"/>
      <c r="K14" s="332"/>
      <c r="L14" s="332"/>
      <c r="M14" s="334"/>
      <c r="N14" s="332"/>
    </row>
    <row r="15" spans="1:15" ht="18" customHeight="1" x14ac:dyDescent="0.2">
      <c r="A15" s="329">
        <v>2</v>
      </c>
      <c r="B15" s="329" t="str">
        <f>'RESUMO PPCI'!B8</f>
        <v>INSTALAÇÕES ELÉTRICAS</v>
      </c>
      <c r="C15" s="331">
        <f t="shared" si="0"/>
        <v>0</v>
      </c>
      <c r="D15" s="332">
        <f>'RESUMO PPCI'!D8</f>
        <v>0</v>
      </c>
      <c r="E15" s="335">
        <v>0.05</v>
      </c>
      <c r="F15" s="332">
        <f t="shared" si="1"/>
        <v>0</v>
      </c>
      <c r="G15" s="333">
        <v>0.15</v>
      </c>
      <c r="H15" s="332">
        <f t="shared" ref="H15:H24" si="2">G15*D15</f>
        <v>0</v>
      </c>
      <c r="I15" s="333">
        <v>0.2</v>
      </c>
      <c r="J15" s="332">
        <f t="shared" ref="J15:J24" si="3">I15*D15</f>
        <v>0</v>
      </c>
      <c r="K15" s="333">
        <v>0.3</v>
      </c>
      <c r="L15" s="332">
        <f t="shared" ref="L15:L24" si="4">K15*D15</f>
        <v>0</v>
      </c>
      <c r="M15" s="333">
        <v>0.3</v>
      </c>
      <c r="N15" s="332">
        <f t="shared" ref="N15:N24" si="5">M15*D15</f>
        <v>0</v>
      </c>
      <c r="O15" s="336"/>
    </row>
    <row r="16" spans="1:15" ht="18" customHeight="1" x14ac:dyDescent="0.2">
      <c r="A16" s="329">
        <v>3</v>
      </c>
      <c r="B16" s="329" t="str">
        <f>'RESUMO PPCI'!B9</f>
        <v>ILUMINACAO DE EMERGENCIA</v>
      </c>
      <c r="C16" s="331">
        <f t="shared" si="0"/>
        <v>0</v>
      </c>
      <c r="D16" s="332">
        <f>'RESUMO PPCI'!D9</f>
        <v>0</v>
      </c>
      <c r="E16" s="335">
        <v>0.1</v>
      </c>
      <c r="F16" s="332">
        <f t="shared" si="1"/>
        <v>0</v>
      </c>
      <c r="G16" s="333">
        <v>0.2</v>
      </c>
      <c r="H16" s="332">
        <f t="shared" si="2"/>
        <v>0</v>
      </c>
      <c r="I16" s="333">
        <v>0.2</v>
      </c>
      <c r="J16" s="332">
        <f t="shared" si="3"/>
        <v>0</v>
      </c>
      <c r="K16" s="333">
        <v>0.25</v>
      </c>
      <c r="L16" s="332">
        <f t="shared" si="4"/>
        <v>0</v>
      </c>
      <c r="M16" s="333">
        <v>0.25</v>
      </c>
      <c r="N16" s="332">
        <f t="shared" si="5"/>
        <v>0</v>
      </c>
      <c r="O16" s="336"/>
    </row>
    <row r="17" spans="1:34" ht="18" customHeight="1" x14ac:dyDescent="0.2">
      <c r="A17" s="329">
        <v>4</v>
      </c>
      <c r="B17" s="329" t="str">
        <f>'RESUMO PPCI'!B10</f>
        <v>DETECÇÃO DE FUMACA</v>
      </c>
      <c r="C17" s="331">
        <f t="shared" si="0"/>
        <v>0</v>
      </c>
      <c r="D17" s="332">
        <f>'RESUMO PPCI'!D10</f>
        <v>0</v>
      </c>
      <c r="E17" s="335"/>
      <c r="F17" s="332">
        <f t="shared" si="1"/>
        <v>0</v>
      </c>
      <c r="G17" s="333"/>
      <c r="H17" s="332">
        <f t="shared" si="2"/>
        <v>0</v>
      </c>
      <c r="I17" s="333"/>
      <c r="J17" s="332">
        <f t="shared" si="3"/>
        <v>0</v>
      </c>
      <c r="K17" s="333">
        <v>0.5</v>
      </c>
      <c r="L17" s="332">
        <f t="shared" si="4"/>
        <v>0</v>
      </c>
      <c r="M17" s="333">
        <v>0.5</v>
      </c>
      <c r="N17" s="332">
        <f t="shared" si="5"/>
        <v>0</v>
      </c>
      <c r="O17" s="336"/>
    </row>
    <row r="18" spans="1:34" ht="18" customHeight="1" x14ac:dyDescent="0.2">
      <c r="A18" s="329">
        <v>5</v>
      </c>
      <c r="B18" s="329" t="str">
        <f>'RESUMO PPCI'!B11</f>
        <v>SINALIZAÇÃO</v>
      </c>
      <c r="C18" s="331">
        <f t="shared" si="0"/>
        <v>0</v>
      </c>
      <c r="D18" s="332">
        <f>'RESUMO PPCI'!D11</f>
        <v>0</v>
      </c>
      <c r="E18" s="333"/>
      <c r="F18" s="332">
        <f t="shared" si="1"/>
        <v>0</v>
      </c>
      <c r="G18" s="333"/>
      <c r="H18" s="332">
        <f t="shared" si="2"/>
        <v>0</v>
      </c>
      <c r="I18" s="333"/>
      <c r="J18" s="332">
        <f t="shared" si="3"/>
        <v>0</v>
      </c>
      <c r="K18" s="333">
        <v>0.5</v>
      </c>
      <c r="L18" s="332">
        <f t="shared" si="4"/>
        <v>0</v>
      </c>
      <c r="M18" s="333">
        <v>0.5</v>
      </c>
      <c r="N18" s="332">
        <f t="shared" si="5"/>
        <v>0</v>
      </c>
      <c r="O18" s="336"/>
    </row>
    <row r="19" spans="1:34" ht="18" customHeight="1" x14ac:dyDescent="0.2">
      <c r="A19" s="329">
        <v>6</v>
      </c>
      <c r="B19" s="329" t="str">
        <f>'RESUMO PPCI'!B12</f>
        <v>INSTALAÇÕES HIDRAÚLICAS</v>
      </c>
      <c r="C19" s="331">
        <f t="shared" si="0"/>
        <v>0</v>
      </c>
      <c r="D19" s="332">
        <f>'RESUMO PPCI'!D12</f>
        <v>0</v>
      </c>
      <c r="E19" s="333"/>
      <c r="F19" s="332">
        <f t="shared" si="1"/>
        <v>0</v>
      </c>
      <c r="G19" s="333">
        <v>0.25</v>
      </c>
      <c r="H19" s="332">
        <f t="shared" si="2"/>
        <v>0</v>
      </c>
      <c r="I19" s="333">
        <v>0.25</v>
      </c>
      <c r="J19" s="332">
        <f t="shared" si="3"/>
        <v>0</v>
      </c>
      <c r="K19" s="333">
        <v>0.25</v>
      </c>
      <c r="L19" s="332">
        <f t="shared" si="4"/>
        <v>0</v>
      </c>
      <c r="M19" s="333">
        <v>0.25</v>
      </c>
      <c r="N19" s="332">
        <f t="shared" si="5"/>
        <v>0</v>
      </c>
      <c r="O19" s="336"/>
    </row>
    <row r="20" spans="1:34" ht="18" customHeight="1" x14ac:dyDescent="0.2">
      <c r="A20" s="329">
        <v>7</v>
      </c>
      <c r="B20" s="329" t="str">
        <f>'RESUMO PPCI'!B13</f>
        <v>MANGOTINHOS</v>
      </c>
      <c r="C20" s="331">
        <f t="shared" si="0"/>
        <v>0</v>
      </c>
      <c r="D20" s="332">
        <f>'RESUMO PPCI'!D13</f>
        <v>0</v>
      </c>
      <c r="E20" s="333"/>
      <c r="F20" s="332">
        <f t="shared" si="1"/>
        <v>0</v>
      </c>
      <c r="G20" s="333"/>
      <c r="H20" s="332">
        <f t="shared" si="2"/>
        <v>0</v>
      </c>
      <c r="I20" s="333"/>
      <c r="J20" s="332">
        <f t="shared" si="3"/>
        <v>0</v>
      </c>
      <c r="K20" s="333">
        <v>0.5</v>
      </c>
      <c r="L20" s="332">
        <f t="shared" si="4"/>
        <v>0</v>
      </c>
      <c r="M20" s="333">
        <v>0.5</v>
      </c>
      <c r="N20" s="332">
        <f t="shared" si="5"/>
        <v>0</v>
      </c>
      <c r="O20" s="336"/>
    </row>
    <row r="21" spans="1:34" ht="18" customHeight="1" x14ac:dyDescent="0.2">
      <c r="A21" s="329">
        <v>8</v>
      </c>
      <c r="B21" s="337" t="str">
        <f>'RESUMO PPCI'!B14</f>
        <v>METAIS</v>
      </c>
      <c r="C21" s="331">
        <f t="shared" si="0"/>
        <v>0</v>
      </c>
      <c r="D21" s="332">
        <f>'RESUMO PPCI'!D14</f>
        <v>0</v>
      </c>
      <c r="E21" s="333"/>
      <c r="F21" s="332">
        <f t="shared" si="1"/>
        <v>0</v>
      </c>
      <c r="G21" s="333"/>
      <c r="H21" s="332">
        <f t="shared" si="2"/>
        <v>0</v>
      </c>
      <c r="I21" s="333"/>
      <c r="J21" s="332">
        <f t="shared" si="3"/>
        <v>0</v>
      </c>
      <c r="K21" s="333">
        <v>0.5</v>
      </c>
      <c r="L21" s="332">
        <f t="shared" si="4"/>
        <v>0</v>
      </c>
      <c r="M21" s="333">
        <v>0.5</v>
      </c>
      <c r="N21" s="332">
        <f t="shared" si="5"/>
        <v>0</v>
      </c>
      <c r="O21" s="336"/>
    </row>
    <row r="22" spans="1:34" ht="24.75" customHeight="1" x14ac:dyDescent="0.2">
      <c r="A22" s="329">
        <v>9</v>
      </c>
      <c r="B22" s="338" t="str">
        <f>'RESUMO PPCI'!B15</f>
        <v>ADMINISTRAÇÃO DO CANTEIRO DE OBRA</v>
      </c>
      <c r="C22" s="331">
        <f t="shared" si="0"/>
        <v>0</v>
      </c>
      <c r="D22" s="332">
        <f>'RESUMO PPCI'!D15</f>
        <v>0</v>
      </c>
      <c r="E22" s="333">
        <v>0.1</v>
      </c>
      <c r="F22" s="332">
        <f t="shared" si="1"/>
        <v>0</v>
      </c>
      <c r="G22" s="333">
        <v>0.1</v>
      </c>
      <c r="H22" s="332">
        <f t="shared" si="2"/>
        <v>0</v>
      </c>
      <c r="I22" s="333">
        <v>0.1</v>
      </c>
      <c r="J22" s="332">
        <f t="shared" si="3"/>
        <v>0</v>
      </c>
      <c r="K22" s="333">
        <v>0.2</v>
      </c>
      <c r="L22" s="332">
        <f t="shared" si="4"/>
        <v>0</v>
      </c>
      <c r="M22" s="333">
        <v>0.5</v>
      </c>
      <c r="N22" s="332">
        <f t="shared" si="5"/>
        <v>0</v>
      </c>
      <c r="O22" s="336"/>
    </row>
    <row r="23" spans="1:34" ht="18" customHeight="1" x14ac:dyDescent="0.2">
      <c r="A23" s="329">
        <v>10</v>
      </c>
      <c r="B23" s="337" t="str">
        <f>'RESUMO PPCI'!B16</f>
        <v>SERVIÇOS COMPLEMENTARES</v>
      </c>
      <c r="C23" s="331">
        <f t="shared" si="0"/>
        <v>0</v>
      </c>
      <c r="D23" s="332">
        <f>'RESUMO PPCI'!D16</f>
        <v>0</v>
      </c>
      <c r="E23" s="333"/>
      <c r="F23" s="332">
        <f t="shared" si="1"/>
        <v>0</v>
      </c>
      <c r="G23" s="333"/>
      <c r="H23" s="332">
        <f t="shared" si="2"/>
        <v>0</v>
      </c>
      <c r="I23" s="333"/>
      <c r="J23" s="332">
        <f t="shared" si="3"/>
        <v>0</v>
      </c>
      <c r="K23" s="333">
        <v>0.4</v>
      </c>
      <c r="L23" s="332">
        <f t="shared" si="4"/>
        <v>0</v>
      </c>
      <c r="M23" s="333">
        <v>0.6</v>
      </c>
      <c r="N23" s="332">
        <f t="shared" si="5"/>
        <v>0</v>
      </c>
      <c r="O23" s="336"/>
    </row>
    <row r="24" spans="1:34" ht="18" customHeight="1" x14ac:dyDescent="0.2">
      <c r="A24" s="329">
        <v>11</v>
      </c>
      <c r="B24" s="337" t="str">
        <f>'RESUMO PPCI'!B17</f>
        <v>EQUIPAMENTOS</v>
      </c>
      <c r="C24" s="331">
        <f t="shared" si="0"/>
        <v>0</v>
      </c>
      <c r="D24" s="332">
        <f>'RESUMO PPCI'!D17</f>
        <v>0</v>
      </c>
      <c r="E24" s="333"/>
      <c r="F24" s="332">
        <f t="shared" si="1"/>
        <v>0</v>
      </c>
      <c r="G24" s="333"/>
      <c r="H24" s="332">
        <f t="shared" si="2"/>
        <v>0</v>
      </c>
      <c r="I24" s="333"/>
      <c r="J24" s="332">
        <f t="shared" si="3"/>
        <v>0</v>
      </c>
      <c r="K24" s="333"/>
      <c r="L24" s="332">
        <f t="shared" si="4"/>
        <v>0</v>
      </c>
      <c r="M24" s="333">
        <v>1</v>
      </c>
      <c r="N24" s="332">
        <f t="shared" si="5"/>
        <v>0</v>
      </c>
      <c r="O24" s="336"/>
    </row>
    <row r="25" spans="1:34" ht="18" customHeight="1" x14ac:dyDescent="0.2">
      <c r="A25" s="18"/>
      <c r="B25" s="18"/>
      <c r="C25" s="336"/>
      <c r="D25" s="336"/>
      <c r="E25" s="336"/>
      <c r="F25" s="336"/>
      <c r="G25" s="336"/>
      <c r="H25" s="336"/>
      <c r="I25" s="336"/>
      <c r="J25" s="336"/>
      <c r="K25" s="336"/>
      <c r="L25" s="336"/>
      <c r="M25" s="336"/>
      <c r="N25" s="336"/>
      <c r="O25" s="336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</row>
    <row r="26" spans="1:34" ht="18" customHeight="1" x14ac:dyDescent="0.2">
      <c r="A26" s="323" t="s">
        <v>545</v>
      </c>
      <c r="B26" s="327" t="s">
        <v>546</v>
      </c>
      <c r="C26" s="339"/>
      <c r="D26" s="339"/>
      <c r="E26" s="340" t="e">
        <f>(F26/D27)*100</f>
        <v>#DIV/0!</v>
      </c>
      <c r="F26" s="341">
        <f>SUM(F14:F24)</f>
        <v>0</v>
      </c>
      <c r="G26" s="341" t="e">
        <f>(H26/D27)*100</f>
        <v>#DIV/0!</v>
      </c>
      <c r="H26" s="341">
        <f>SUM(H14:H24)</f>
        <v>0</v>
      </c>
      <c r="I26" s="340" t="e">
        <f>(J26/D27)*100</f>
        <v>#DIV/0!</v>
      </c>
      <c r="J26" s="341">
        <f>SUM(J14:J24)</f>
        <v>0</v>
      </c>
      <c r="K26" s="341" t="e">
        <f>(L26/D27)*100</f>
        <v>#DIV/0!</v>
      </c>
      <c r="L26" s="341">
        <f>SUM(L14:L24)</f>
        <v>0</v>
      </c>
      <c r="M26" s="341" t="e">
        <f>(N26/D27)*100</f>
        <v>#DIV/0!</v>
      </c>
      <c r="N26" s="341">
        <f>SUM(N14:N24)</f>
        <v>0</v>
      </c>
    </row>
    <row r="27" spans="1:34" ht="18" customHeight="1" x14ac:dyDescent="0.2">
      <c r="A27" s="325"/>
      <c r="B27" s="327" t="s">
        <v>547</v>
      </c>
      <c r="C27" s="342">
        <f t="shared" ref="C27:D27" si="6">SUM(C14:C24)</f>
        <v>0</v>
      </c>
      <c r="D27" s="343">
        <f t="shared" si="6"/>
        <v>0</v>
      </c>
      <c r="E27" s="340" t="e">
        <f>(F26/D27)*100</f>
        <v>#DIV/0!</v>
      </c>
      <c r="F27" s="344">
        <f>F26</f>
        <v>0</v>
      </c>
      <c r="G27" s="341" t="e">
        <f t="shared" ref="G27:N27" si="7">G26+E27</f>
        <v>#DIV/0!</v>
      </c>
      <c r="H27" s="344">
        <f t="shared" si="7"/>
        <v>0</v>
      </c>
      <c r="I27" s="341" t="e">
        <f t="shared" si="7"/>
        <v>#DIV/0!</v>
      </c>
      <c r="J27" s="344">
        <f t="shared" si="7"/>
        <v>0</v>
      </c>
      <c r="K27" s="341" t="e">
        <f t="shared" si="7"/>
        <v>#DIV/0!</v>
      </c>
      <c r="L27" s="344">
        <f t="shared" si="7"/>
        <v>0</v>
      </c>
      <c r="M27" s="341" t="e">
        <f t="shared" si="7"/>
        <v>#DIV/0!</v>
      </c>
      <c r="N27" s="345">
        <f t="shared" si="7"/>
        <v>0</v>
      </c>
      <c r="O27" s="336"/>
      <c r="P27" s="336"/>
      <c r="Q27" s="336"/>
      <c r="R27" s="336"/>
      <c r="S27" s="336"/>
      <c r="T27" s="336"/>
      <c r="U27" s="336"/>
      <c r="V27" s="336"/>
      <c r="W27" s="336"/>
      <c r="X27" s="336"/>
      <c r="Y27" s="336"/>
      <c r="Z27" s="336"/>
      <c r="AA27" s="336"/>
      <c r="AB27" s="336"/>
      <c r="AC27" s="336"/>
      <c r="AD27" s="336"/>
      <c r="AE27" s="336"/>
      <c r="AF27" s="336"/>
      <c r="AG27" s="336"/>
      <c r="AH27" s="336"/>
    </row>
    <row r="28" spans="1:34" ht="12.75" customHeight="1" x14ac:dyDescent="0.2">
      <c r="A28" s="306" t="s">
        <v>526</v>
      </c>
      <c r="B28" s="137"/>
      <c r="C28" s="346"/>
      <c r="D28" s="346"/>
      <c r="E28" s="346"/>
      <c r="F28" s="346"/>
      <c r="G28" s="346"/>
      <c r="H28" s="346"/>
      <c r="I28" s="346"/>
      <c r="J28" s="346"/>
      <c r="K28" s="346"/>
      <c r="L28" s="346"/>
      <c r="M28" s="346"/>
      <c r="N28" s="346"/>
    </row>
    <row r="29" spans="1:34" ht="12.75" customHeight="1" x14ac:dyDescent="0.2">
      <c r="C29" s="346"/>
      <c r="D29" s="346"/>
      <c r="E29" s="346"/>
      <c r="F29" s="346"/>
      <c r="G29" s="346"/>
      <c r="H29" s="346"/>
      <c r="I29" s="346"/>
      <c r="J29" s="346"/>
      <c r="K29" s="346"/>
      <c r="L29" s="346"/>
      <c r="M29" s="346"/>
      <c r="N29" s="346"/>
    </row>
    <row r="30" spans="1:34" ht="12.75" customHeight="1" x14ac:dyDescent="0.2">
      <c r="A30" s="406" t="s">
        <v>339</v>
      </c>
      <c r="B30" s="383"/>
      <c r="C30" s="383"/>
      <c r="D30" s="383"/>
      <c r="E30" s="383"/>
      <c r="F30" s="383"/>
      <c r="G30" s="383"/>
      <c r="H30" s="406" t="s">
        <v>339</v>
      </c>
      <c r="I30" s="383"/>
      <c r="J30" s="383"/>
      <c r="K30" s="383"/>
      <c r="L30" s="383"/>
      <c r="M30" s="383"/>
      <c r="N30" s="383"/>
    </row>
    <row r="31" spans="1:34" ht="17.25" customHeight="1" x14ac:dyDescent="0.25">
      <c r="A31" s="347" t="s">
        <v>340</v>
      </c>
      <c r="B31" s="304"/>
      <c r="C31" s="304"/>
      <c r="D31" s="304"/>
      <c r="E31" s="142"/>
    </row>
    <row r="32" spans="1:34" ht="12.75" customHeight="1" x14ac:dyDescent="0.25">
      <c r="A32" s="138"/>
      <c r="D32" s="138"/>
      <c r="E32" s="138"/>
      <c r="M32" s="18"/>
      <c r="N32" s="18"/>
    </row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</sheetData>
  <mergeCells count="11">
    <mergeCell ref="K12:L12"/>
    <mergeCell ref="M12:N12"/>
    <mergeCell ref="A30:G30"/>
    <mergeCell ref="H30:N30"/>
    <mergeCell ref="A1:N1"/>
    <mergeCell ref="A2:N2"/>
    <mergeCell ref="D11:D12"/>
    <mergeCell ref="E11:N11"/>
    <mergeCell ref="E12:F12"/>
    <mergeCell ref="G12:H12"/>
    <mergeCell ref="I12:J12"/>
  </mergeCells>
  <printOptions verticalCentered="1"/>
  <pageMargins left="1.1811023622047245" right="0.98425196850393704" top="0.78740157480314965" bottom="0.78740157480314965" header="0" footer="0"/>
  <pageSetup paperSize="9" scale="59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997"/>
  <sheetViews>
    <sheetView workbookViewId="0"/>
  </sheetViews>
  <sheetFormatPr defaultColWidth="14.42578125" defaultRowHeight="15" customHeight="1" x14ac:dyDescent="0.2"/>
  <cols>
    <col min="1" max="3" width="8.7109375" customWidth="1"/>
    <col min="4" max="4" width="13.85546875" customWidth="1"/>
    <col min="5" max="6" width="8.7109375" customWidth="1"/>
    <col min="7" max="7" width="11.7109375" customWidth="1"/>
    <col min="8" max="8" width="16.140625" customWidth="1"/>
    <col min="9" max="10" width="8.7109375" customWidth="1"/>
  </cols>
  <sheetData>
    <row r="1" spans="1:10" ht="12.75" customHeight="1" x14ac:dyDescent="0.2"/>
    <row r="2" spans="1:10" ht="12.75" customHeight="1" x14ac:dyDescent="0.2"/>
    <row r="3" spans="1:10" ht="12.75" customHeight="1" x14ac:dyDescent="0.2"/>
    <row r="4" spans="1:10" ht="12.75" customHeight="1" x14ac:dyDescent="0.2"/>
    <row r="5" spans="1:10" ht="12.75" customHeight="1" x14ac:dyDescent="0.2"/>
    <row r="6" spans="1:10" ht="12.75" customHeight="1" x14ac:dyDescent="0.2"/>
    <row r="7" spans="1:10" ht="12.75" customHeight="1" x14ac:dyDescent="0.2"/>
    <row r="8" spans="1:10" ht="12.75" customHeight="1" x14ac:dyDescent="0.2">
      <c r="A8" s="429" t="s">
        <v>548</v>
      </c>
      <c r="B8" s="430"/>
      <c r="C8" s="429" t="s">
        <v>549</v>
      </c>
      <c r="D8" s="393"/>
      <c r="E8" s="393"/>
      <c r="F8" s="393"/>
      <c r="G8" s="393"/>
      <c r="H8" s="393"/>
      <c r="I8" s="393"/>
      <c r="J8" s="430"/>
    </row>
    <row r="9" spans="1:10" ht="12.75" customHeight="1" x14ac:dyDescent="0.2">
      <c r="A9" s="431"/>
      <c r="B9" s="428"/>
      <c r="C9" s="432" t="s">
        <v>550</v>
      </c>
      <c r="D9" s="390"/>
      <c r="E9" s="390"/>
      <c r="F9" s="390"/>
      <c r="G9" s="390"/>
      <c r="H9" s="390"/>
      <c r="I9" s="390"/>
      <c r="J9" s="428"/>
    </row>
    <row r="10" spans="1:10" ht="12.75" customHeight="1" x14ac:dyDescent="0.2">
      <c r="A10" s="429" t="s">
        <v>551</v>
      </c>
      <c r="B10" s="393"/>
      <c r="C10" s="393"/>
      <c r="D10" s="393"/>
      <c r="E10" s="393"/>
      <c r="F10" s="393"/>
      <c r="G10" s="393"/>
      <c r="H10" s="393"/>
      <c r="I10" s="393"/>
      <c r="J10" s="430"/>
    </row>
    <row r="11" spans="1:10" ht="12.75" customHeight="1" x14ac:dyDescent="0.2">
      <c r="A11" s="1" t="s">
        <v>552</v>
      </c>
      <c r="B11" s="18"/>
      <c r="C11" s="18"/>
      <c r="D11" s="18"/>
      <c r="E11" s="18"/>
      <c r="F11" s="18"/>
      <c r="G11" s="18"/>
      <c r="H11" s="18"/>
      <c r="I11" s="18"/>
      <c r="J11" s="2"/>
    </row>
    <row r="12" spans="1:10" ht="12.75" customHeight="1" x14ac:dyDescent="0.2">
      <c r="A12" s="6"/>
      <c r="B12" s="7"/>
      <c r="C12" s="7"/>
      <c r="D12" s="7"/>
      <c r="E12" s="7"/>
      <c r="F12" s="7"/>
      <c r="G12" s="7"/>
      <c r="H12" s="7"/>
      <c r="I12" s="7"/>
      <c r="J12" s="8"/>
    </row>
    <row r="13" spans="1:10" ht="12.75" customHeight="1" x14ac:dyDescent="0.2">
      <c r="A13" s="433"/>
      <c r="B13" s="383"/>
      <c r="C13" s="383"/>
      <c r="D13" s="383"/>
      <c r="E13" s="383"/>
      <c r="F13" s="383"/>
      <c r="G13" s="383"/>
      <c r="H13" s="385"/>
      <c r="I13" s="433"/>
      <c r="J13" s="385"/>
    </row>
    <row r="14" spans="1:10" ht="12.75" customHeight="1" x14ac:dyDescent="0.2">
      <c r="A14" s="424" t="s">
        <v>553</v>
      </c>
      <c r="B14" s="425"/>
      <c r="C14" s="425"/>
      <c r="D14" s="425"/>
      <c r="E14" s="425"/>
      <c r="F14" s="425"/>
      <c r="G14" s="425"/>
      <c r="H14" s="426"/>
      <c r="I14" s="427" t="s">
        <v>554</v>
      </c>
      <c r="J14" s="428"/>
    </row>
    <row r="15" spans="1:10" ht="12.75" customHeight="1" x14ac:dyDescent="0.2">
      <c r="A15" s="348" t="s">
        <v>555</v>
      </c>
      <c r="B15" s="349"/>
      <c r="C15" s="350"/>
      <c r="D15" s="350"/>
      <c r="E15" s="350"/>
      <c r="F15" s="350"/>
      <c r="G15" s="350"/>
      <c r="H15" s="350"/>
      <c r="I15" s="36" t="s">
        <v>556</v>
      </c>
      <c r="J15" s="351"/>
    </row>
    <row r="16" spans="1:10" ht="12.75" customHeight="1" x14ac:dyDescent="0.2">
      <c r="A16" s="348"/>
      <c r="B16" s="348"/>
      <c r="C16" s="348"/>
      <c r="D16" s="348"/>
      <c r="E16" s="348"/>
      <c r="F16" s="348"/>
      <c r="G16" s="348"/>
      <c r="H16" s="348"/>
      <c r="I16" s="18"/>
      <c r="J16" s="18"/>
    </row>
    <row r="17" spans="1:10" ht="12.75" customHeight="1" x14ac:dyDescent="0.2">
      <c r="A17" s="434" t="s">
        <v>557</v>
      </c>
      <c r="B17" s="375"/>
      <c r="C17" s="375"/>
      <c r="D17" s="375"/>
      <c r="E17" s="375"/>
      <c r="F17" s="375"/>
      <c r="G17" s="375"/>
      <c r="H17" s="373"/>
      <c r="I17" s="435">
        <v>0.04</v>
      </c>
      <c r="J17" s="373"/>
    </row>
    <row r="18" spans="1:10" ht="12.75" customHeight="1" x14ac:dyDescent="0.2">
      <c r="A18" s="436" t="s">
        <v>558</v>
      </c>
      <c r="B18" s="375"/>
      <c r="C18" s="375"/>
      <c r="D18" s="375"/>
      <c r="E18" s="375"/>
      <c r="F18" s="375"/>
      <c r="G18" s="375"/>
      <c r="H18" s="373"/>
      <c r="I18" s="435"/>
      <c r="J18" s="373"/>
    </row>
    <row r="19" spans="1:10" ht="12.75" customHeight="1" x14ac:dyDescent="0.2">
      <c r="A19" s="18"/>
      <c r="B19" s="18"/>
      <c r="C19" s="18"/>
      <c r="D19" s="18"/>
      <c r="E19" s="18"/>
      <c r="F19" s="18"/>
      <c r="G19" s="18"/>
      <c r="H19" s="18"/>
      <c r="I19" s="18"/>
      <c r="J19" s="18"/>
    </row>
    <row r="20" spans="1:10" ht="12.75" customHeight="1" x14ac:dyDescent="0.2">
      <c r="A20" s="439" t="s">
        <v>559</v>
      </c>
      <c r="B20" s="393"/>
      <c r="C20" s="393"/>
      <c r="D20" s="430"/>
      <c r="E20" s="437" t="s">
        <v>560</v>
      </c>
      <c r="F20" s="441" t="s">
        <v>561</v>
      </c>
      <c r="G20" s="441" t="s">
        <v>562</v>
      </c>
      <c r="H20" s="437" t="s">
        <v>563</v>
      </c>
      <c r="I20" s="437" t="s">
        <v>564</v>
      </c>
      <c r="J20" s="438" t="s">
        <v>565</v>
      </c>
    </row>
    <row r="21" spans="1:10" ht="12.75" customHeight="1" x14ac:dyDescent="0.2">
      <c r="A21" s="440"/>
      <c r="B21" s="390"/>
      <c r="C21" s="390"/>
      <c r="D21" s="428"/>
      <c r="E21" s="409"/>
      <c r="F21" s="409"/>
      <c r="G21" s="409"/>
      <c r="H21" s="409"/>
      <c r="I21" s="409"/>
      <c r="J21" s="409"/>
    </row>
    <row r="22" spans="1:10" ht="30" customHeight="1" x14ac:dyDescent="0.2">
      <c r="A22" s="418" t="s">
        <v>566</v>
      </c>
      <c r="B22" s="375"/>
      <c r="C22" s="375"/>
      <c r="D22" s="373"/>
      <c r="E22" s="352" t="s">
        <v>567</v>
      </c>
      <c r="F22" s="353">
        <v>1.4999999999999999E-2</v>
      </c>
      <c r="G22" s="354" t="s">
        <v>568</v>
      </c>
      <c r="H22" s="355">
        <v>1.4999999999999999E-2</v>
      </c>
      <c r="I22" s="355">
        <v>3.4500000000000003E-2</v>
      </c>
      <c r="J22" s="355">
        <v>4.4900000000000002E-2</v>
      </c>
    </row>
    <row r="23" spans="1:10" ht="30" customHeight="1" x14ac:dyDescent="0.2">
      <c r="A23" s="418" t="s">
        <v>569</v>
      </c>
      <c r="B23" s="375"/>
      <c r="C23" s="375"/>
      <c r="D23" s="373"/>
      <c r="E23" s="352" t="s">
        <v>570</v>
      </c>
      <c r="F23" s="353">
        <v>3.0000000000000001E-3</v>
      </c>
      <c r="G23" s="354" t="s">
        <v>568</v>
      </c>
      <c r="H23" s="355">
        <v>3.0000000000000001E-3</v>
      </c>
      <c r="I23" s="355">
        <v>4.7999999999999996E-3</v>
      </c>
      <c r="J23" s="355">
        <v>8.199999999999999E-3</v>
      </c>
    </row>
    <row r="24" spans="1:10" ht="30" customHeight="1" x14ac:dyDescent="0.2">
      <c r="A24" s="418" t="s">
        <v>571</v>
      </c>
      <c r="B24" s="375"/>
      <c r="C24" s="375"/>
      <c r="D24" s="373"/>
      <c r="E24" s="352" t="s">
        <v>572</v>
      </c>
      <c r="F24" s="353">
        <v>5.1000000000000004E-3</v>
      </c>
      <c r="G24" s="354" t="s">
        <v>568</v>
      </c>
      <c r="H24" s="355">
        <v>5.6000000000000008E-3</v>
      </c>
      <c r="I24" s="355">
        <v>8.5000000000000006E-3</v>
      </c>
      <c r="J24" s="355">
        <v>8.8999999999999999E-3</v>
      </c>
    </row>
    <row r="25" spans="1:10" ht="30" customHeight="1" x14ac:dyDescent="0.2">
      <c r="A25" s="418" t="s">
        <v>573</v>
      </c>
      <c r="B25" s="375"/>
      <c r="C25" s="375"/>
      <c r="D25" s="373"/>
      <c r="E25" s="352" t="s">
        <v>574</v>
      </c>
      <c r="F25" s="353">
        <v>8.6E-3</v>
      </c>
      <c r="G25" s="354" t="s">
        <v>568</v>
      </c>
      <c r="H25" s="355">
        <v>8.5000000000000006E-3</v>
      </c>
      <c r="I25" s="355">
        <v>8.5000000000000006E-3</v>
      </c>
      <c r="J25" s="355">
        <v>1.11E-2</v>
      </c>
    </row>
    <row r="26" spans="1:10" ht="30" customHeight="1" x14ac:dyDescent="0.2">
      <c r="A26" s="418" t="s">
        <v>575</v>
      </c>
      <c r="B26" s="375"/>
      <c r="C26" s="375"/>
      <c r="D26" s="373"/>
      <c r="E26" s="352" t="s">
        <v>576</v>
      </c>
      <c r="F26" s="353">
        <v>3.9699999999999999E-2</v>
      </c>
      <c r="G26" s="354" t="s">
        <v>568</v>
      </c>
      <c r="H26" s="355">
        <v>3.5000000000000003E-2</v>
      </c>
      <c r="I26" s="355">
        <v>5.1100000000000007E-2</v>
      </c>
      <c r="J26" s="355">
        <v>6.2199999999999998E-2</v>
      </c>
    </row>
    <row r="27" spans="1:10" ht="30" customHeight="1" x14ac:dyDescent="0.2">
      <c r="A27" s="442" t="s">
        <v>577</v>
      </c>
      <c r="B27" s="375"/>
      <c r="C27" s="375"/>
      <c r="D27" s="373"/>
      <c r="E27" s="352" t="s">
        <v>578</v>
      </c>
      <c r="F27" s="353">
        <v>3.6499999999999998E-2</v>
      </c>
      <c r="G27" s="354" t="s">
        <v>568</v>
      </c>
      <c r="H27" s="355">
        <v>3.6499999999999998E-2</v>
      </c>
      <c r="I27" s="355">
        <v>3.6499999999999998E-2</v>
      </c>
      <c r="J27" s="355">
        <v>3.6499999999999998E-2</v>
      </c>
    </row>
    <row r="28" spans="1:10" ht="30" customHeight="1" x14ac:dyDescent="0.2">
      <c r="A28" s="418" t="s">
        <v>579</v>
      </c>
      <c r="B28" s="375"/>
      <c r="C28" s="375"/>
      <c r="D28" s="373"/>
      <c r="E28" s="352" t="s">
        <v>580</v>
      </c>
      <c r="F28" s="355">
        <v>0</v>
      </c>
      <c r="G28" s="354" t="s">
        <v>568</v>
      </c>
      <c r="H28" s="355">
        <v>0</v>
      </c>
      <c r="I28" s="355">
        <v>2.5000000000000001E-2</v>
      </c>
      <c r="J28" s="355">
        <v>0.05</v>
      </c>
    </row>
    <row r="29" spans="1:10" ht="30" customHeight="1" x14ac:dyDescent="0.2">
      <c r="A29" s="418" t="s">
        <v>581</v>
      </c>
      <c r="B29" s="375"/>
      <c r="C29" s="375"/>
      <c r="D29" s="373"/>
      <c r="E29" s="352" t="s">
        <v>582</v>
      </c>
      <c r="F29" s="355">
        <v>4.4999999999999998E-2</v>
      </c>
      <c r="G29" s="354" t="s">
        <v>583</v>
      </c>
      <c r="H29" s="356">
        <v>0</v>
      </c>
      <c r="I29" s="356">
        <v>4.4999999999999998E-2</v>
      </c>
      <c r="J29" s="356">
        <v>4.4999999999999998E-2</v>
      </c>
    </row>
    <row r="30" spans="1:10" ht="30" customHeight="1" x14ac:dyDescent="0.2">
      <c r="A30" s="418" t="s">
        <v>584</v>
      </c>
      <c r="B30" s="375"/>
      <c r="C30" s="375"/>
      <c r="D30" s="373"/>
      <c r="E30" s="357" t="s">
        <v>585</v>
      </c>
      <c r="F30" s="358">
        <v>0.1681</v>
      </c>
      <c r="G30" s="359" t="s">
        <v>583</v>
      </c>
      <c r="H30" s="355">
        <v>0.111</v>
      </c>
      <c r="I30" s="355">
        <v>0.14019999999999999</v>
      </c>
      <c r="J30" s="355">
        <v>0.16800000000000001</v>
      </c>
    </row>
    <row r="31" spans="1:10" ht="28.5" customHeight="1" x14ac:dyDescent="0.2">
      <c r="A31" s="419" t="s">
        <v>586</v>
      </c>
      <c r="B31" s="393"/>
      <c r="C31" s="393"/>
      <c r="D31" s="393"/>
      <c r="E31" s="360" t="s">
        <v>587</v>
      </c>
      <c r="F31" s="361">
        <v>0.1681</v>
      </c>
      <c r="G31" s="362" t="s">
        <v>583</v>
      </c>
      <c r="H31" s="420"/>
      <c r="I31" s="393"/>
      <c r="J31" s="393"/>
    </row>
    <row r="32" spans="1:10" ht="12.75" customHeight="1" x14ac:dyDescent="0.2">
      <c r="A32" s="18"/>
      <c r="B32" s="18"/>
      <c r="C32" s="18"/>
      <c r="D32" s="18"/>
      <c r="E32" s="18"/>
      <c r="F32" s="18"/>
      <c r="G32" s="18"/>
      <c r="H32" s="18"/>
      <c r="I32" s="18"/>
      <c r="J32" s="18"/>
    </row>
    <row r="33" spans="1:10" ht="12.75" customHeight="1" x14ac:dyDescent="0.2">
      <c r="A33" s="363" t="e">
        <f>IF(#REF!,"X","")</f>
        <v>#REF!</v>
      </c>
      <c r="B33" s="421" t="s">
        <v>588</v>
      </c>
      <c r="C33" s="383"/>
      <c r="D33" s="383"/>
      <c r="E33" s="383"/>
      <c r="F33" s="383"/>
      <c r="G33" s="383"/>
      <c r="H33" s="383"/>
      <c r="I33" s="383"/>
      <c r="J33" s="383"/>
    </row>
    <row r="34" spans="1:10" ht="12.75" customHeight="1" x14ac:dyDescent="0.2">
      <c r="A34" s="18"/>
      <c r="B34" s="18"/>
      <c r="C34" s="18"/>
      <c r="D34" s="18"/>
      <c r="E34" s="18"/>
      <c r="F34" s="18"/>
      <c r="G34" s="18"/>
      <c r="H34" s="18"/>
      <c r="I34" s="18"/>
      <c r="J34" s="18"/>
    </row>
    <row r="35" spans="1:10" ht="12.75" customHeight="1" x14ac:dyDescent="0.2">
      <c r="A35" s="422" t="s">
        <v>589</v>
      </c>
      <c r="B35" s="383"/>
      <c r="C35" s="383"/>
      <c r="D35" s="383"/>
      <c r="E35" s="383"/>
      <c r="F35" s="383"/>
      <c r="G35" s="383"/>
      <c r="H35" s="383"/>
      <c r="I35" s="383"/>
      <c r="J35" s="383"/>
    </row>
    <row r="36" spans="1:10" ht="12.75" customHeight="1" x14ac:dyDescent="0.25">
      <c r="A36" s="364"/>
      <c r="B36" s="364"/>
      <c r="C36" s="364"/>
      <c r="D36" s="423" t="str">
        <f>IF(I14="Sim","BDI.DES =","BDI.PAD =")</f>
        <v>BDI.PAD =</v>
      </c>
      <c r="E36" s="411" t="str">
        <f>IF($I$19=$A$64,"(1+K1+K2)*(1+K3)","(1+AC + S + R + G)*(1 + DF)*(1+L)")</f>
        <v>(1+K1+K2)*(1+K3)</v>
      </c>
      <c r="F36" s="383"/>
      <c r="G36" s="383"/>
      <c r="H36" s="412" t="s">
        <v>590</v>
      </c>
      <c r="I36" s="364"/>
      <c r="J36" s="364"/>
    </row>
    <row r="37" spans="1:10" ht="12.75" customHeight="1" x14ac:dyDescent="0.2">
      <c r="A37" s="364"/>
      <c r="B37" s="364"/>
      <c r="C37" s="364"/>
      <c r="D37" s="383"/>
      <c r="E37" s="413" t="str">
        <f>IF(I14="Sim","(1-CP-ISS-CRPB)","(1-CP-ISS)")</f>
        <v>(1-CP-ISS)</v>
      </c>
      <c r="F37" s="383"/>
      <c r="G37" s="383"/>
      <c r="H37" s="383"/>
      <c r="I37" s="364"/>
      <c r="J37" s="364"/>
    </row>
    <row r="38" spans="1:10" ht="12.75" customHeight="1" x14ac:dyDescent="0.2">
      <c r="A38" s="365"/>
      <c r="B38" s="365"/>
      <c r="C38" s="365"/>
      <c r="D38" s="365"/>
      <c r="E38" s="365"/>
      <c r="F38" s="365"/>
      <c r="G38" s="365"/>
      <c r="H38" s="365"/>
      <c r="I38" s="365"/>
      <c r="J38" s="365"/>
    </row>
    <row r="39" spans="1:10" ht="12.75" customHeight="1" x14ac:dyDescent="0.2">
      <c r="A39" s="414" t="str">
        <f>CONCATENATE("Declaro para os devidos fins que, conforme legislação tributária municipal, a base de cálculo para ",A14,", é de ",I17*100,"%, com a respectiva alíquota de ",I18*100,"%.")</f>
        <v>Declaro para os devidos fins que, conforme legislação tributária municipal, a base de cálculo para TIPO DE OBRA DO EMPREENDIMENTO, é de 4%, com a respectiva alíquota de 0%.</v>
      </c>
      <c r="B39" s="375"/>
      <c r="C39" s="375"/>
      <c r="D39" s="375"/>
      <c r="E39" s="375"/>
      <c r="F39" s="375"/>
      <c r="G39" s="375"/>
      <c r="H39" s="375"/>
      <c r="I39" s="375"/>
      <c r="J39" s="373"/>
    </row>
    <row r="40" spans="1:10" ht="12.75" customHeight="1" x14ac:dyDescent="0.2">
      <c r="A40" s="18"/>
      <c r="B40" s="18"/>
      <c r="C40" s="18"/>
      <c r="D40" s="18"/>
      <c r="E40" s="18"/>
      <c r="F40" s="18"/>
      <c r="G40" s="18"/>
      <c r="H40" s="18"/>
      <c r="I40" s="18"/>
      <c r="J40" s="18"/>
    </row>
    <row r="41" spans="1:10" ht="12.75" customHeight="1" x14ac:dyDescent="0.2">
      <c r="A41" s="414" t="str">
        <f>CONCATENATE("Declaro para os devidos fins que o regime de Contribuição Previdenciária sobre a Receita Bruta adotado para elaboração do orçamento foi ",IF(I14="Sim","COM","SEM")," Desoneração, e que esta é a alternativa mais adequada para a Administração Pública.")</f>
        <v>Declaro para os devidos fins que o regime de Contribuição Previdenciária sobre a Receita Bruta adotado para elaboração do orçamento foi SEM Desoneração, e que esta é a alternativa mais adequada para a Administração Pública.</v>
      </c>
      <c r="B41" s="375"/>
      <c r="C41" s="375"/>
      <c r="D41" s="375"/>
      <c r="E41" s="375"/>
      <c r="F41" s="375"/>
      <c r="G41" s="375"/>
      <c r="H41" s="375"/>
      <c r="I41" s="375"/>
      <c r="J41" s="373"/>
    </row>
    <row r="42" spans="1:10" ht="12.75" customHeight="1" x14ac:dyDescent="0.2">
      <c r="A42" s="18"/>
      <c r="B42" s="18"/>
      <c r="C42" s="18"/>
      <c r="D42" s="18"/>
      <c r="E42" s="18"/>
      <c r="F42" s="18"/>
      <c r="G42" s="18"/>
      <c r="H42" s="18"/>
      <c r="I42" s="18"/>
      <c r="J42" s="18"/>
    </row>
    <row r="43" spans="1:10" ht="12.75" customHeight="1" x14ac:dyDescent="0.2">
      <c r="A43" s="18" t="s">
        <v>591</v>
      </c>
      <c r="B43" s="18"/>
      <c r="C43" s="18"/>
      <c r="D43" s="18"/>
      <c r="E43" s="18"/>
      <c r="F43" s="18"/>
      <c r="G43" s="18"/>
      <c r="H43" s="18"/>
      <c r="I43" s="18"/>
      <c r="J43" s="18"/>
    </row>
    <row r="44" spans="1:10" ht="12.75" customHeight="1" x14ac:dyDescent="0.2">
      <c r="A44" s="18"/>
      <c r="B44" s="18"/>
      <c r="C44" s="18"/>
      <c r="D44" s="18"/>
      <c r="E44" s="18"/>
      <c r="F44" s="18"/>
      <c r="G44" s="18"/>
      <c r="H44" s="18"/>
      <c r="I44" s="18"/>
      <c r="J44" s="18"/>
    </row>
    <row r="45" spans="1:10" ht="12.75" customHeight="1" x14ac:dyDescent="0.2">
      <c r="A45" s="18"/>
      <c r="B45" s="18"/>
      <c r="C45" s="18"/>
      <c r="D45" s="18"/>
      <c r="E45" s="18"/>
      <c r="F45" s="18"/>
      <c r="G45" s="18"/>
      <c r="H45" s="18"/>
      <c r="I45" s="18"/>
      <c r="J45" s="18"/>
    </row>
    <row r="46" spans="1:10" ht="12.75" customHeight="1" x14ac:dyDescent="0.2">
      <c r="A46" s="415">
        <f>[2]PO!C116</f>
        <v>0</v>
      </c>
      <c r="B46" s="383"/>
      <c r="C46" s="383"/>
      <c r="D46" s="383"/>
      <c r="E46" s="18"/>
      <c r="F46" s="18"/>
      <c r="G46" s="18"/>
      <c r="H46" s="18"/>
      <c r="I46" s="18"/>
      <c r="J46" s="18"/>
    </row>
    <row r="47" spans="1:10" ht="12.75" customHeight="1" x14ac:dyDescent="0.2">
      <c r="A47" s="416" t="s">
        <v>592</v>
      </c>
      <c r="B47" s="383"/>
      <c r="C47" s="383"/>
      <c r="D47" s="383"/>
      <c r="E47" s="18"/>
      <c r="F47" s="366"/>
      <c r="G47" s="367"/>
      <c r="H47" s="18"/>
      <c r="I47" s="18"/>
      <c r="J47" s="18"/>
    </row>
    <row r="48" spans="1:10" ht="12.75" customHeight="1" x14ac:dyDescent="0.2">
      <c r="A48" s="18"/>
      <c r="B48" s="18"/>
      <c r="C48" s="18"/>
      <c r="D48" s="18"/>
      <c r="E48" s="18"/>
      <c r="F48" s="18"/>
      <c r="G48" s="18"/>
      <c r="H48" s="18"/>
      <c r="I48" s="18"/>
      <c r="J48" s="18"/>
    </row>
    <row r="49" spans="1:10" ht="12.75" customHeight="1" x14ac:dyDescent="0.25">
      <c r="A49" s="417"/>
      <c r="B49" s="383"/>
      <c r="C49" s="383"/>
      <c r="D49" s="383"/>
      <c r="E49" s="304"/>
      <c r="F49" s="304"/>
      <c r="H49" s="138"/>
      <c r="I49" s="138"/>
      <c r="J49" s="138"/>
    </row>
    <row r="50" spans="1:10" ht="12.75" customHeight="1" x14ac:dyDescent="0.25">
      <c r="A50" s="138"/>
      <c r="B50" s="138"/>
      <c r="C50" s="138"/>
      <c r="D50" s="138"/>
      <c r="E50" s="304"/>
      <c r="F50" s="304"/>
      <c r="G50" s="304"/>
      <c r="H50" s="304"/>
      <c r="I50" s="304"/>
      <c r="J50" s="304"/>
    </row>
    <row r="51" spans="1:10" ht="12.75" customHeight="1" x14ac:dyDescent="0.2">
      <c r="A51" s="368"/>
      <c r="B51" s="415"/>
      <c r="C51" s="383"/>
      <c r="D51" s="383"/>
      <c r="E51" s="18"/>
      <c r="F51" s="18"/>
      <c r="G51" s="18"/>
      <c r="H51" s="18"/>
      <c r="I51" s="18"/>
      <c r="J51" s="18"/>
    </row>
    <row r="52" spans="1:10" ht="12.75" customHeight="1" x14ac:dyDescent="0.2">
      <c r="A52" s="18"/>
      <c r="B52" s="18"/>
      <c r="C52" s="18"/>
      <c r="D52" s="18"/>
      <c r="E52" s="18"/>
      <c r="F52" s="18"/>
      <c r="G52" s="18"/>
      <c r="H52" s="18"/>
      <c r="I52" s="18"/>
      <c r="J52" s="18"/>
    </row>
    <row r="53" spans="1:10" ht="12.75" customHeight="1" x14ac:dyDescent="0.2">
      <c r="G53" s="18"/>
      <c r="H53" s="18"/>
      <c r="I53" s="18"/>
    </row>
    <row r="54" spans="1:10" ht="12.75" customHeight="1" x14ac:dyDescent="0.2">
      <c r="G54" s="18"/>
      <c r="H54" s="18"/>
      <c r="I54" s="18"/>
    </row>
    <row r="55" spans="1:10" ht="12.75" customHeight="1" x14ac:dyDescent="0.2"/>
    <row r="56" spans="1:10" ht="12.75" customHeight="1" x14ac:dyDescent="0.2"/>
    <row r="57" spans="1:10" ht="12.75" customHeight="1" x14ac:dyDescent="0.2"/>
    <row r="58" spans="1:10" ht="12.75" customHeight="1" x14ac:dyDescent="0.2"/>
    <row r="59" spans="1:10" ht="12.75" customHeight="1" x14ac:dyDescent="0.2"/>
    <row r="60" spans="1:10" ht="12.75" customHeight="1" x14ac:dyDescent="0.2"/>
    <row r="61" spans="1:10" ht="12.75" customHeight="1" x14ac:dyDescent="0.2"/>
    <row r="62" spans="1:10" ht="12.75" customHeight="1" x14ac:dyDescent="0.2"/>
    <row r="63" spans="1:10" ht="12.75" customHeight="1" x14ac:dyDescent="0.2"/>
    <row r="64" spans="1:10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</sheetData>
  <mergeCells count="43">
    <mergeCell ref="A25:D25"/>
    <mergeCell ref="A26:D26"/>
    <mergeCell ref="A27:D27"/>
    <mergeCell ref="A28:D28"/>
    <mergeCell ref="A13:H13"/>
    <mergeCell ref="I13:J13"/>
    <mergeCell ref="A17:H17"/>
    <mergeCell ref="I17:J17"/>
    <mergeCell ref="A18:H18"/>
    <mergeCell ref="I18:J18"/>
    <mergeCell ref="A8:B8"/>
    <mergeCell ref="C8:J8"/>
    <mergeCell ref="A9:B9"/>
    <mergeCell ref="C9:J9"/>
    <mergeCell ref="A10:J10"/>
    <mergeCell ref="H31:J31"/>
    <mergeCell ref="B33:J33"/>
    <mergeCell ref="A35:J35"/>
    <mergeCell ref="D36:D37"/>
    <mergeCell ref="A14:H14"/>
    <mergeCell ref="I14:J14"/>
    <mergeCell ref="I20:I21"/>
    <mergeCell ref="J20:J21"/>
    <mergeCell ref="A20:D21"/>
    <mergeCell ref="E20:E21"/>
    <mergeCell ref="F20:F21"/>
    <mergeCell ref="G20:G21"/>
    <mergeCell ref="H20:H21"/>
    <mergeCell ref="A22:D22"/>
    <mergeCell ref="A23:D23"/>
    <mergeCell ref="A24:D24"/>
    <mergeCell ref="A46:D46"/>
    <mergeCell ref="A47:D47"/>
    <mergeCell ref="A49:D49"/>
    <mergeCell ref="B51:D51"/>
    <mergeCell ref="A29:D29"/>
    <mergeCell ref="A30:D30"/>
    <mergeCell ref="A31:D31"/>
    <mergeCell ref="E36:G36"/>
    <mergeCell ref="H36:H37"/>
    <mergeCell ref="E37:G37"/>
    <mergeCell ref="A39:J39"/>
    <mergeCell ref="A41:J41"/>
  </mergeCells>
  <conditionalFormatting sqref="G22:G31">
    <cfRule type="expression" dxfId="6" priority="1" stopIfTrue="1">
      <formula>AND(G22&lt;&gt;"OK",G22&lt;&gt;"-",G22&lt;&gt;"")</formula>
    </cfRule>
  </conditionalFormatting>
  <conditionalFormatting sqref="G22:G31">
    <cfRule type="cellIs" dxfId="5" priority="2" stopIfTrue="1" operator="equal">
      <formula>"OK"</formula>
    </cfRule>
  </conditionalFormatting>
  <conditionalFormatting sqref="A30:F30">
    <cfRule type="expression" dxfId="4" priority="3" stopIfTrue="1">
      <formula>#REF!="Não"</formula>
    </cfRule>
  </conditionalFormatting>
  <conditionalFormatting sqref="A31:F31">
    <cfRule type="expression" dxfId="3" priority="4" stopIfTrue="1">
      <formula>#REF!="sim"</formula>
    </cfRule>
  </conditionalFormatting>
  <conditionalFormatting sqref="H31:J31">
    <cfRule type="expression" dxfId="2" priority="5" stopIfTrue="1">
      <formula>#REF!="sim"</formula>
    </cfRule>
  </conditionalFormatting>
  <conditionalFormatting sqref="A33:J33">
    <cfRule type="expression" dxfId="1" priority="6" stopIfTrue="1">
      <formula>AND(NOT(#REF!),NOT(#REF!))</formula>
    </cfRule>
  </conditionalFormatting>
  <conditionalFormatting sqref="H22:J30">
    <cfRule type="expression" dxfId="0" priority="7" stopIfTrue="1">
      <formula>$I$19=$A$63</formula>
    </cfRule>
  </conditionalFormatting>
  <dataValidations count="5">
    <dataValidation type="decimal" allowBlank="1" showInputMessage="1" showErrorMessage="1" prompt="Valores admissíveis: - Insira valores entre 0 e 100%." sqref="I17" xr:uid="{00000000-0002-0000-0500-000000000000}">
      <formula1>0</formula1>
      <formula2>1</formula2>
    </dataValidation>
    <dataValidation type="decimal" allowBlank="1" showInputMessage="1" showErrorMessage="1" prompt="Erro de valores - Digite um valor maior do que 0." sqref="F28" xr:uid="{00000000-0002-0000-0500-000001000000}">
      <formula1>0</formula1>
      <formula2>1</formula2>
    </dataValidation>
    <dataValidation type="decimal" operator="greaterThanOrEqual" allowBlank="1" showInputMessage="1" showErrorMessage="1" prompt="Valores comuns: - Normalmente entre 2 e 5%." sqref="I18" xr:uid="{00000000-0002-0000-0500-000002000000}">
      <formula1>0</formula1>
    </dataValidation>
    <dataValidation type="decimal" allowBlank="1" showInputMessage="1" showErrorMessage="1" prompt="Erro de valores - Digite um valor entre 0% e 100%" sqref="F22:F27" xr:uid="{00000000-0002-0000-0500-000003000000}">
      <formula1>0</formula1>
      <formula2>1</formula2>
    </dataValidation>
    <dataValidation type="list" allowBlank="1" showErrorMessage="1" sqref="A14" xr:uid="{00000000-0002-0000-0500-000004000000}">
      <formula1>$A$57:$A$64</formula1>
    </dataValidation>
  </dataValidations>
  <pageMargins left="0.51181102362204722" right="0.51181102362204722" top="1.3474015748031496" bottom="0.78740157480314965" header="0" footer="0"/>
  <pageSetup paperSize="9" scale="71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PROPOSTA</vt:lpstr>
      <vt:lpstr>ORÇAMENTO SINTÉTICO</vt:lpstr>
      <vt:lpstr>COMPOSIÇÃO DE CUSTOS UNITÁRIOS</vt:lpstr>
      <vt:lpstr>RESUMO PPCI</vt:lpstr>
      <vt:lpstr>CRONOGRAMA FF PPCI</vt:lpstr>
      <vt:lpstr>BDI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CAIXA ECONÔMICA FEDERAL</dc:creator>
  <cp:lastModifiedBy>Usuario</cp:lastModifiedBy>
  <dcterms:created xsi:type="dcterms:W3CDTF">2001-10-17T13:07:44Z</dcterms:created>
  <dcterms:modified xsi:type="dcterms:W3CDTF">2021-10-14T17:37:51Z</dcterms:modified>
</cp:coreProperties>
</file>