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AcumuladoMar2022" sheetId="1" r:id="rId1"/>
  </sheets>
  <calcPr calcId="144525"/>
</workbook>
</file>

<file path=xl/calcChain.xml><?xml version="1.0" encoding="utf-8"?>
<calcChain xmlns="http://schemas.openxmlformats.org/spreadsheetml/2006/main">
  <c r="W187" i="1" l="1"/>
  <c r="T187" i="1"/>
  <c r="R187" i="1"/>
  <c r="Q187" i="1"/>
  <c r="P187" i="1"/>
  <c r="O187" i="1"/>
  <c r="X187" i="1" s="1"/>
  <c r="N187" i="1"/>
  <c r="M187" i="1"/>
  <c r="S187" i="1" s="1"/>
  <c r="H187" i="1"/>
  <c r="G187" i="1"/>
  <c r="U186" i="1"/>
  <c r="R186" i="1"/>
  <c r="Q186" i="1"/>
  <c r="P186" i="1"/>
  <c r="O186" i="1"/>
  <c r="X186" i="1" s="1"/>
  <c r="N186" i="1"/>
  <c r="T186" i="1" s="1"/>
  <c r="T183" i="1" s="1"/>
  <c r="M186" i="1"/>
  <c r="V186" i="1" s="1"/>
  <c r="G186" i="1"/>
  <c r="W185" i="1"/>
  <c r="T185" i="1"/>
  <c r="S185" i="1"/>
  <c r="R185" i="1"/>
  <c r="Q185" i="1"/>
  <c r="P185" i="1"/>
  <c r="O185" i="1"/>
  <c r="X185" i="1" s="1"/>
  <c r="N185" i="1"/>
  <c r="M185" i="1"/>
  <c r="V185" i="1" s="1"/>
  <c r="W184" i="1"/>
  <c r="T184" i="1"/>
  <c r="S184" i="1"/>
  <c r="R184" i="1"/>
  <c r="Q184" i="1"/>
  <c r="P184" i="1"/>
  <c r="O184" i="1"/>
  <c r="X184" i="1" s="1"/>
  <c r="N184" i="1"/>
  <c r="M184" i="1"/>
  <c r="V184" i="1" s="1"/>
  <c r="H184" i="1"/>
  <c r="G184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R183" i="1" s="1"/>
  <c r="AI183" i="1"/>
  <c r="AH183" i="1"/>
  <c r="AG183" i="1"/>
  <c r="AF183" i="1"/>
  <c r="Q183" i="1" s="1"/>
  <c r="AE183" i="1"/>
  <c r="AD183" i="1"/>
  <c r="AC183" i="1"/>
  <c r="AB183" i="1"/>
  <c r="AA183" i="1"/>
  <c r="Z183" i="1"/>
  <c r="Y183" i="1"/>
  <c r="P183" i="1"/>
  <c r="N183" i="1"/>
  <c r="W183" i="1" s="1"/>
  <c r="M183" i="1"/>
  <c r="V183" i="1" s="1"/>
  <c r="L183" i="1"/>
  <c r="K183" i="1"/>
  <c r="J183" i="1"/>
  <c r="I183" i="1"/>
  <c r="G183" i="1" s="1"/>
  <c r="H183" i="1"/>
  <c r="F183" i="1"/>
  <c r="E183" i="1"/>
  <c r="X182" i="1"/>
  <c r="U182" i="1"/>
  <c r="T182" i="1"/>
  <c r="R182" i="1"/>
  <c r="Q182" i="1"/>
  <c r="P182" i="1"/>
  <c r="O182" i="1"/>
  <c r="N182" i="1"/>
  <c r="W182" i="1" s="1"/>
  <c r="M182" i="1"/>
  <c r="S182" i="1" s="1"/>
  <c r="H182" i="1"/>
  <c r="G182" i="1"/>
  <c r="V181" i="1"/>
  <c r="S181" i="1"/>
  <c r="R181" i="1"/>
  <c r="Q181" i="1"/>
  <c r="P181" i="1"/>
  <c r="O181" i="1"/>
  <c r="U181" i="1" s="1"/>
  <c r="N181" i="1"/>
  <c r="W181" i="1" s="1"/>
  <c r="M181" i="1"/>
  <c r="V180" i="1"/>
  <c r="S180" i="1"/>
  <c r="R180" i="1"/>
  <c r="Q180" i="1"/>
  <c r="P180" i="1"/>
  <c r="O180" i="1"/>
  <c r="U180" i="1" s="1"/>
  <c r="N180" i="1"/>
  <c r="W180" i="1" s="1"/>
  <c r="M180" i="1"/>
  <c r="V179" i="1"/>
  <c r="S179" i="1"/>
  <c r="R179" i="1"/>
  <c r="Q179" i="1"/>
  <c r="P179" i="1"/>
  <c r="O179" i="1"/>
  <c r="U179" i="1" s="1"/>
  <c r="N179" i="1"/>
  <c r="W179" i="1" s="1"/>
  <c r="M179" i="1"/>
  <c r="V178" i="1"/>
  <c r="S178" i="1"/>
  <c r="R178" i="1"/>
  <c r="Q178" i="1"/>
  <c r="P178" i="1"/>
  <c r="O178" i="1"/>
  <c r="U178" i="1" s="1"/>
  <c r="U176" i="1" s="1"/>
  <c r="N178" i="1"/>
  <c r="W178" i="1" s="1"/>
  <c r="M178" i="1"/>
  <c r="H178" i="1"/>
  <c r="G178" i="1"/>
  <c r="X177" i="1"/>
  <c r="U177" i="1"/>
  <c r="T177" i="1"/>
  <c r="R177" i="1"/>
  <c r="Q177" i="1"/>
  <c r="P177" i="1"/>
  <c r="O177" i="1"/>
  <c r="N177" i="1"/>
  <c r="W177" i="1" s="1"/>
  <c r="M177" i="1"/>
  <c r="S177" i="1" s="1"/>
  <c r="S176" i="1" s="1"/>
  <c r="H177" i="1"/>
  <c r="G177" i="1"/>
  <c r="BK176" i="1"/>
  <c r="BJ176" i="1"/>
  <c r="BI176" i="1"/>
  <c r="P176" i="1" s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R176" i="1" s="1"/>
  <c r="AF176" i="1"/>
  <c r="AE176" i="1"/>
  <c r="AD176" i="1"/>
  <c r="AC176" i="1"/>
  <c r="AB176" i="1"/>
  <c r="AA176" i="1"/>
  <c r="Z176" i="1"/>
  <c r="Y176" i="1"/>
  <c r="Q176" i="1"/>
  <c r="O176" i="1"/>
  <c r="X176" i="1" s="1"/>
  <c r="N176" i="1"/>
  <c r="W176" i="1" s="1"/>
  <c r="M176" i="1"/>
  <c r="V176" i="1" s="1"/>
  <c r="L176" i="1"/>
  <c r="K176" i="1"/>
  <c r="J176" i="1"/>
  <c r="I176" i="1"/>
  <c r="G176" i="1" s="1"/>
  <c r="F176" i="1"/>
  <c r="E176" i="1"/>
  <c r="U175" i="1"/>
  <c r="R175" i="1"/>
  <c r="Q175" i="1"/>
  <c r="P175" i="1"/>
  <c r="O175" i="1"/>
  <c r="X175" i="1" s="1"/>
  <c r="N175" i="1"/>
  <c r="T175" i="1" s="1"/>
  <c r="M175" i="1"/>
  <c r="V175" i="1" s="1"/>
  <c r="G175" i="1"/>
  <c r="W174" i="1"/>
  <c r="T174" i="1"/>
  <c r="S174" i="1"/>
  <c r="R174" i="1"/>
  <c r="Q174" i="1"/>
  <c r="P174" i="1"/>
  <c r="O174" i="1"/>
  <c r="X174" i="1" s="1"/>
  <c r="N174" i="1"/>
  <c r="M174" i="1"/>
  <c r="H174" i="1" s="1"/>
  <c r="G174" i="1"/>
  <c r="U173" i="1"/>
  <c r="R173" i="1"/>
  <c r="Q173" i="1"/>
  <c r="P173" i="1"/>
  <c r="O173" i="1"/>
  <c r="X173" i="1" s="1"/>
  <c r="N173" i="1"/>
  <c r="T173" i="1" s="1"/>
  <c r="M173" i="1"/>
  <c r="V173" i="1" s="1"/>
  <c r="G173" i="1"/>
  <c r="W172" i="1"/>
  <c r="T172" i="1"/>
  <c r="S172" i="1"/>
  <c r="R172" i="1"/>
  <c r="Q172" i="1"/>
  <c r="P172" i="1"/>
  <c r="O172" i="1"/>
  <c r="X172" i="1" s="1"/>
  <c r="N172" i="1"/>
  <c r="M172" i="1"/>
  <c r="H172" i="1" s="1"/>
  <c r="G172" i="1"/>
  <c r="Q171" i="1"/>
  <c r="P171" i="1"/>
  <c r="O171" i="1"/>
  <c r="N171" i="1"/>
  <c r="M171" i="1"/>
  <c r="H171" i="1"/>
  <c r="G171" i="1"/>
  <c r="Q170" i="1"/>
  <c r="P170" i="1"/>
  <c r="O170" i="1"/>
  <c r="N170" i="1"/>
  <c r="M170" i="1"/>
  <c r="H170" i="1" s="1"/>
  <c r="G170" i="1"/>
  <c r="BK169" i="1"/>
  <c r="BJ169" i="1"/>
  <c r="BJ168" i="1" s="1"/>
  <c r="BI169" i="1"/>
  <c r="BH169" i="1"/>
  <c r="BH168" i="1" s="1"/>
  <c r="BG169" i="1"/>
  <c r="BF169" i="1"/>
  <c r="BF168" i="1" s="1"/>
  <c r="BE169" i="1"/>
  <c r="BD169" i="1"/>
  <c r="BD168" i="1" s="1"/>
  <c r="BC169" i="1"/>
  <c r="BB169" i="1"/>
  <c r="BB168" i="1" s="1"/>
  <c r="BA169" i="1"/>
  <c r="AZ169" i="1"/>
  <c r="AZ168" i="1" s="1"/>
  <c r="AY169" i="1"/>
  <c r="AX169" i="1"/>
  <c r="AX168" i="1" s="1"/>
  <c r="AW169" i="1"/>
  <c r="AV169" i="1"/>
  <c r="AV168" i="1" s="1"/>
  <c r="AU169" i="1"/>
  <c r="AT169" i="1"/>
  <c r="AT168" i="1" s="1"/>
  <c r="AS169" i="1"/>
  <c r="AR169" i="1"/>
  <c r="AR168" i="1" s="1"/>
  <c r="AQ169" i="1"/>
  <c r="AP169" i="1"/>
  <c r="AP168" i="1" s="1"/>
  <c r="AO169" i="1"/>
  <c r="AN169" i="1"/>
  <c r="AN168" i="1" s="1"/>
  <c r="AM169" i="1"/>
  <c r="AL169" i="1"/>
  <c r="AL168" i="1" s="1"/>
  <c r="AK169" i="1"/>
  <c r="AJ169" i="1"/>
  <c r="AJ168" i="1" s="1"/>
  <c r="AI169" i="1"/>
  <c r="AH169" i="1"/>
  <c r="AH168" i="1" s="1"/>
  <c r="AG169" i="1"/>
  <c r="AF169" i="1"/>
  <c r="AF168" i="1" s="1"/>
  <c r="AE169" i="1"/>
  <c r="AD169" i="1"/>
  <c r="AD168" i="1" s="1"/>
  <c r="AC169" i="1"/>
  <c r="AB169" i="1"/>
  <c r="AB168" i="1" s="1"/>
  <c r="AA169" i="1"/>
  <c r="Z169" i="1"/>
  <c r="Z168" i="1" s="1"/>
  <c r="Y169" i="1"/>
  <c r="R169" i="1"/>
  <c r="O169" i="1"/>
  <c r="N169" i="1"/>
  <c r="W169" i="1" s="1"/>
  <c r="L169" i="1"/>
  <c r="L168" i="1" s="1"/>
  <c r="K169" i="1"/>
  <c r="J169" i="1"/>
  <c r="J168" i="1" s="1"/>
  <c r="I169" i="1"/>
  <c r="G169" i="1"/>
  <c r="F169" i="1"/>
  <c r="F168" i="1" s="1"/>
  <c r="E169" i="1"/>
  <c r="BK168" i="1"/>
  <c r="BI168" i="1"/>
  <c r="BG168" i="1"/>
  <c r="BE168" i="1"/>
  <c r="BC168" i="1"/>
  <c r="BA168" i="1"/>
  <c r="AY168" i="1"/>
  <c r="AW168" i="1"/>
  <c r="AU168" i="1"/>
  <c r="AS168" i="1"/>
  <c r="AQ168" i="1"/>
  <c r="AO168" i="1"/>
  <c r="AM168" i="1"/>
  <c r="AK168" i="1"/>
  <c r="AI168" i="1"/>
  <c r="AG168" i="1"/>
  <c r="AE168" i="1"/>
  <c r="AC168" i="1"/>
  <c r="AA168" i="1"/>
  <c r="Y168" i="1"/>
  <c r="Q168" i="1"/>
  <c r="O168" i="1"/>
  <c r="X168" i="1" s="1"/>
  <c r="K168" i="1"/>
  <c r="I168" i="1"/>
  <c r="G168" i="1" s="1"/>
  <c r="E168" i="1"/>
  <c r="W167" i="1"/>
  <c r="R167" i="1"/>
  <c r="Q167" i="1"/>
  <c r="P167" i="1"/>
  <c r="O167" i="1"/>
  <c r="X167" i="1" s="1"/>
  <c r="N167" i="1"/>
  <c r="T167" i="1" s="1"/>
  <c r="M167" i="1"/>
  <c r="S167" i="1" s="1"/>
  <c r="G167" i="1"/>
  <c r="W166" i="1"/>
  <c r="U166" i="1"/>
  <c r="T166" i="1"/>
  <c r="R166" i="1"/>
  <c r="Q166" i="1"/>
  <c r="P166" i="1"/>
  <c r="O166" i="1"/>
  <c r="N166" i="1"/>
  <c r="M166" i="1"/>
  <c r="S166" i="1" s="1"/>
  <c r="G166" i="1"/>
  <c r="BK165" i="1"/>
  <c r="BJ165" i="1"/>
  <c r="Q165" i="1" s="1"/>
  <c r="BI165" i="1"/>
  <c r="BH165" i="1"/>
  <c r="BG165" i="1"/>
  <c r="BF165" i="1"/>
  <c r="BE165" i="1"/>
  <c r="BD165" i="1"/>
  <c r="BD160" i="1" s="1"/>
  <c r="BD159" i="1" s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N160" i="1" s="1"/>
  <c r="AN159" i="1" s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T165" i="1"/>
  <c r="R165" i="1"/>
  <c r="P165" i="1"/>
  <c r="N165" i="1"/>
  <c r="M165" i="1"/>
  <c r="V165" i="1" s="1"/>
  <c r="L165" i="1"/>
  <c r="K165" i="1"/>
  <c r="J165" i="1"/>
  <c r="I165" i="1"/>
  <c r="G165" i="1" s="1"/>
  <c r="F165" i="1"/>
  <c r="E165" i="1"/>
  <c r="X164" i="1"/>
  <c r="U164" i="1"/>
  <c r="R164" i="1"/>
  <c r="Q164" i="1"/>
  <c r="P164" i="1"/>
  <c r="O164" i="1"/>
  <c r="N164" i="1"/>
  <c r="W164" i="1" s="1"/>
  <c r="M164" i="1"/>
  <c r="S164" i="1" s="1"/>
  <c r="H164" i="1"/>
  <c r="G164" i="1"/>
  <c r="V163" i="1"/>
  <c r="T163" i="1"/>
  <c r="S163" i="1"/>
  <c r="R163" i="1"/>
  <c r="Q163" i="1"/>
  <c r="P163" i="1"/>
  <c r="O163" i="1"/>
  <c r="U163" i="1" s="1"/>
  <c r="N163" i="1"/>
  <c r="W163" i="1" s="1"/>
  <c r="M163" i="1"/>
  <c r="H163" i="1"/>
  <c r="G163" i="1"/>
  <c r="X162" i="1"/>
  <c r="U162" i="1"/>
  <c r="T162" i="1"/>
  <c r="R162" i="1"/>
  <c r="Q162" i="1"/>
  <c r="P162" i="1"/>
  <c r="O162" i="1"/>
  <c r="N162" i="1"/>
  <c r="W162" i="1" s="1"/>
  <c r="M162" i="1"/>
  <c r="S162" i="1" s="1"/>
  <c r="S161" i="1" s="1"/>
  <c r="G162" i="1"/>
  <c r="BK161" i="1"/>
  <c r="BK160" i="1" s="1"/>
  <c r="BJ161" i="1"/>
  <c r="Q161" i="1" s="1"/>
  <c r="BI161" i="1"/>
  <c r="BI160" i="1" s="1"/>
  <c r="BH161" i="1"/>
  <c r="BG161" i="1"/>
  <c r="BG160" i="1" s="1"/>
  <c r="BF161" i="1"/>
  <c r="BF160" i="1" s="1"/>
  <c r="BF159" i="1" s="1"/>
  <c r="BE161" i="1"/>
  <c r="BD161" i="1"/>
  <c r="BC161" i="1"/>
  <c r="BC160" i="1" s="1"/>
  <c r="BB161" i="1"/>
  <c r="BA161" i="1"/>
  <c r="AZ161" i="1"/>
  <c r="AY161" i="1"/>
  <c r="AY160" i="1" s="1"/>
  <c r="AX161" i="1"/>
  <c r="AX160" i="1" s="1"/>
  <c r="AX159" i="1" s="1"/>
  <c r="AW161" i="1"/>
  <c r="AV161" i="1"/>
  <c r="AU161" i="1"/>
  <c r="AU160" i="1" s="1"/>
  <c r="AT161" i="1"/>
  <c r="AS161" i="1"/>
  <c r="AS160" i="1" s="1"/>
  <c r="AS159" i="1" s="1"/>
  <c r="AR161" i="1"/>
  <c r="AQ161" i="1"/>
  <c r="AQ160" i="1" s="1"/>
  <c r="AP161" i="1"/>
  <c r="AP160" i="1" s="1"/>
  <c r="AP159" i="1" s="1"/>
  <c r="AO161" i="1"/>
  <c r="AN161" i="1"/>
  <c r="AM161" i="1"/>
  <c r="AM160" i="1" s="1"/>
  <c r="AL161" i="1"/>
  <c r="AK161" i="1"/>
  <c r="AJ161" i="1"/>
  <c r="AI161" i="1"/>
  <c r="AI160" i="1" s="1"/>
  <c r="AH161" i="1"/>
  <c r="AH160" i="1" s="1"/>
  <c r="AH159" i="1" s="1"/>
  <c r="AG161" i="1"/>
  <c r="AF161" i="1"/>
  <c r="AE161" i="1"/>
  <c r="AE160" i="1" s="1"/>
  <c r="AD161" i="1"/>
  <c r="R161" i="1" s="1"/>
  <c r="AC161" i="1"/>
  <c r="AC160" i="1" s="1"/>
  <c r="AC159" i="1" s="1"/>
  <c r="AB161" i="1"/>
  <c r="AA161" i="1"/>
  <c r="AA160" i="1" s="1"/>
  <c r="Z161" i="1"/>
  <c r="Z160" i="1" s="1"/>
  <c r="Y161" i="1"/>
  <c r="W161" i="1"/>
  <c r="U161" i="1"/>
  <c r="O161" i="1"/>
  <c r="N161" i="1"/>
  <c r="M161" i="1"/>
  <c r="H161" i="1" s="1"/>
  <c r="L161" i="1"/>
  <c r="K161" i="1"/>
  <c r="K160" i="1" s="1"/>
  <c r="J161" i="1"/>
  <c r="I161" i="1"/>
  <c r="G161" i="1" s="1"/>
  <c r="F161" i="1"/>
  <c r="E161" i="1"/>
  <c r="BJ160" i="1"/>
  <c r="BJ159" i="1" s="1"/>
  <c r="BH160" i="1"/>
  <c r="BE160" i="1"/>
  <c r="BB160" i="1"/>
  <c r="BB159" i="1" s="1"/>
  <c r="BA160" i="1"/>
  <c r="AZ160" i="1"/>
  <c r="AW160" i="1"/>
  <c r="AV160" i="1"/>
  <c r="AT160" i="1"/>
  <c r="AT159" i="1" s="1"/>
  <c r="AR160" i="1"/>
  <c r="AO160" i="1"/>
  <c r="AO159" i="1" s="1"/>
  <c r="AL160" i="1"/>
  <c r="AK160" i="1"/>
  <c r="AK159" i="1" s="1"/>
  <c r="AJ160" i="1"/>
  <c r="AG160" i="1"/>
  <c r="AG159" i="1" s="1"/>
  <c r="AF160" i="1"/>
  <c r="AD160" i="1"/>
  <c r="AB160" i="1"/>
  <c r="Y160" i="1"/>
  <c r="Y159" i="1" s="1"/>
  <c r="N160" i="1"/>
  <c r="W160" i="1" s="1"/>
  <c r="L160" i="1"/>
  <c r="J160" i="1"/>
  <c r="I160" i="1"/>
  <c r="G160" i="1" s="1"/>
  <c r="F160" i="1"/>
  <c r="E160" i="1"/>
  <c r="E159" i="1" s="1"/>
  <c r="BK159" i="1"/>
  <c r="BH159" i="1"/>
  <c r="BG159" i="1"/>
  <c r="BE159" i="1"/>
  <c r="BC159" i="1"/>
  <c r="BA159" i="1"/>
  <c r="AZ159" i="1"/>
  <c r="AY159" i="1"/>
  <c r="AW159" i="1"/>
  <c r="AV159" i="1"/>
  <c r="AU159" i="1"/>
  <c r="AR159" i="1"/>
  <c r="AQ159" i="1"/>
  <c r="AM159" i="1"/>
  <c r="AL159" i="1"/>
  <c r="AJ159" i="1"/>
  <c r="AI159" i="1"/>
  <c r="AF159" i="1"/>
  <c r="AE159" i="1"/>
  <c r="AD159" i="1"/>
  <c r="AB159" i="1"/>
  <c r="AA159" i="1"/>
  <c r="L159" i="1"/>
  <c r="K159" i="1"/>
  <c r="J159" i="1"/>
  <c r="F159" i="1"/>
  <c r="X158" i="1"/>
  <c r="V158" i="1"/>
  <c r="U158" i="1"/>
  <c r="Q158" i="1"/>
  <c r="P158" i="1"/>
  <c r="N158" i="1"/>
  <c r="W158" i="1" s="1"/>
  <c r="M158" i="1"/>
  <c r="S158" i="1" s="1"/>
  <c r="H158" i="1"/>
  <c r="G158" i="1"/>
  <c r="T157" i="1"/>
  <c r="R157" i="1"/>
  <c r="Q157" i="1"/>
  <c r="P157" i="1"/>
  <c r="O157" i="1"/>
  <c r="U157" i="1" s="1"/>
  <c r="N157" i="1"/>
  <c r="M157" i="1"/>
  <c r="S157" i="1" s="1"/>
  <c r="W156" i="1"/>
  <c r="T156" i="1"/>
  <c r="R156" i="1"/>
  <c r="Q156" i="1"/>
  <c r="P156" i="1"/>
  <c r="O156" i="1"/>
  <c r="X156" i="1" s="1"/>
  <c r="N156" i="1"/>
  <c r="M156" i="1"/>
  <c r="H156" i="1" s="1"/>
  <c r="G156" i="1"/>
  <c r="W155" i="1"/>
  <c r="R155" i="1"/>
  <c r="Q155" i="1"/>
  <c r="P155" i="1"/>
  <c r="O155" i="1"/>
  <c r="O154" i="1" s="1"/>
  <c r="X154" i="1" s="1"/>
  <c r="N155" i="1"/>
  <c r="T155" i="1" s="1"/>
  <c r="M155" i="1"/>
  <c r="V155" i="1" s="1"/>
  <c r="G155" i="1"/>
  <c r="BK154" i="1"/>
  <c r="BJ154" i="1"/>
  <c r="Q154" i="1" s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R154" i="1"/>
  <c r="P154" i="1"/>
  <c r="N154" i="1"/>
  <c r="W154" i="1" s="1"/>
  <c r="L154" i="1"/>
  <c r="K154" i="1"/>
  <c r="J154" i="1"/>
  <c r="I154" i="1"/>
  <c r="G154" i="1"/>
  <c r="F154" i="1"/>
  <c r="E154" i="1"/>
  <c r="X153" i="1"/>
  <c r="V153" i="1"/>
  <c r="S153" i="1"/>
  <c r="R153" i="1"/>
  <c r="Q153" i="1"/>
  <c r="P153" i="1"/>
  <c r="O153" i="1"/>
  <c r="U153" i="1" s="1"/>
  <c r="U150" i="1" s="1"/>
  <c r="N153" i="1"/>
  <c r="W153" i="1" s="1"/>
  <c r="M153" i="1"/>
  <c r="H153" i="1"/>
  <c r="G153" i="1"/>
  <c r="X152" i="1"/>
  <c r="V152" i="1"/>
  <c r="U152" i="1"/>
  <c r="R152" i="1"/>
  <c r="Q152" i="1"/>
  <c r="P152" i="1"/>
  <c r="O152" i="1"/>
  <c r="N152" i="1"/>
  <c r="T152" i="1" s="1"/>
  <c r="M152" i="1"/>
  <c r="S152" i="1" s="1"/>
  <c r="X151" i="1"/>
  <c r="V151" i="1"/>
  <c r="U151" i="1"/>
  <c r="R151" i="1"/>
  <c r="Q151" i="1"/>
  <c r="P151" i="1"/>
  <c r="O151" i="1"/>
  <c r="N151" i="1"/>
  <c r="N150" i="1" s="1"/>
  <c r="W150" i="1" s="1"/>
  <c r="M151" i="1"/>
  <c r="S151" i="1" s="1"/>
  <c r="S150" i="1" s="1"/>
  <c r="H151" i="1"/>
  <c r="G151" i="1"/>
  <c r="BK150" i="1"/>
  <c r="R150" i="1" s="1"/>
  <c r="BJ150" i="1"/>
  <c r="BI150" i="1"/>
  <c r="P150" i="1" s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Q150" i="1"/>
  <c r="O150" i="1"/>
  <c r="X150" i="1" s="1"/>
  <c r="M150" i="1"/>
  <c r="V150" i="1" s="1"/>
  <c r="L150" i="1"/>
  <c r="K150" i="1"/>
  <c r="J150" i="1"/>
  <c r="I150" i="1"/>
  <c r="G150" i="1"/>
  <c r="F150" i="1"/>
  <c r="E150" i="1"/>
  <c r="W149" i="1"/>
  <c r="R149" i="1"/>
  <c r="Q149" i="1"/>
  <c r="P149" i="1"/>
  <c r="O149" i="1"/>
  <c r="U149" i="1" s="1"/>
  <c r="N149" i="1"/>
  <c r="T149" i="1" s="1"/>
  <c r="M149" i="1"/>
  <c r="V149" i="1" s="1"/>
  <c r="G149" i="1"/>
  <c r="Q148" i="1"/>
  <c r="P148" i="1"/>
  <c r="O148" i="1"/>
  <c r="N148" i="1"/>
  <c r="M148" i="1"/>
  <c r="X147" i="1"/>
  <c r="V147" i="1"/>
  <c r="U147" i="1"/>
  <c r="R147" i="1"/>
  <c r="Q147" i="1"/>
  <c r="P147" i="1"/>
  <c r="O147" i="1"/>
  <c r="N147" i="1"/>
  <c r="T147" i="1" s="1"/>
  <c r="M147" i="1"/>
  <c r="S147" i="1" s="1"/>
  <c r="H147" i="1"/>
  <c r="G147" i="1"/>
  <c r="X146" i="1"/>
  <c r="V146" i="1"/>
  <c r="S146" i="1"/>
  <c r="R146" i="1"/>
  <c r="Q146" i="1"/>
  <c r="P146" i="1"/>
  <c r="O146" i="1"/>
  <c r="U146" i="1" s="1"/>
  <c r="U145" i="1" s="1"/>
  <c r="N146" i="1"/>
  <c r="W146" i="1" s="1"/>
  <c r="M146" i="1"/>
  <c r="H146" i="1"/>
  <c r="G146" i="1"/>
  <c r="BK145" i="1"/>
  <c r="R145" i="1" s="1"/>
  <c r="BJ145" i="1"/>
  <c r="BI145" i="1"/>
  <c r="P145" i="1" s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Q145" i="1"/>
  <c r="O145" i="1"/>
  <c r="X145" i="1" s="1"/>
  <c r="M145" i="1"/>
  <c r="H145" i="1" s="1"/>
  <c r="L145" i="1"/>
  <c r="K145" i="1"/>
  <c r="J145" i="1"/>
  <c r="I145" i="1"/>
  <c r="G145" i="1" s="1"/>
  <c r="F145" i="1"/>
  <c r="E145" i="1"/>
  <c r="AF144" i="1"/>
  <c r="Q144" i="1"/>
  <c r="P144" i="1"/>
  <c r="O144" i="1"/>
  <c r="N144" i="1"/>
  <c r="M144" i="1"/>
  <c r="W143" i="1"/>
  <c r="R143" i="1"/>
  <c r="Q143" i="1"/>
  <c r="P143" i="1"/>
  <c r="O143" i="1"/>
  <c r="U143" i="1" s="1"/>
  <c r="N143" i="1"/>
  <c r="T143" i="1" s="1"/>
  <c r="M143" i="1"/>
  <c r="V143" i="1" s="1"/>
  <c r="G143" i="1"/>
  <c r="W142" i="1"/>
  <c r="T142" i="1"/>
  <c r="R142" i="1"/>
  <c r="Q142" i="1"/>
  <c r="P142" i="1"/>
  <c r="O142" i="1"/>
  <c r="X142" i="1" s="1"/>
  <c r="N142" i="1"/>
  <c r="M142" i="1"/>
  <c r="H142" i="1" s="1"/>
  <c r="G142" i="1"/>
  <c r="W141" i="1"/>
  <c r="W140" i="1" s="1"/>
  <c r="R141" i="1"/>
  <c r="Q141" i="1"/>
  <c r="P141" i="1"/>
  <c r="O141" i="1"/>
  <c r="O140" i="1" s="1"/>
  <c r="N141" i="1"/>
  <c r="T141" i="1" s="1"/>
  <c r="M141" i="1"/>
  <c r="V141" i="1" s="1"/>
  <c r="V140" i="1" s="1"/>
  <c r="G141" i="1"/>
  <c r="BK140" i="1"/>
  <c r="BJ140" i="1"/>
  <c r="Q140" i="1" s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R140" i="1"/>
  <c r="P140" i="1"/>
  <c r="N140" i="1"/>
  <c r="L140" i="1"/>
  <c r="K140" i="1"/>
  <c r="J140" i="1"/>
  <c r="I140" i="1"/>
  <c r="G140" i="1"/>
  <c r="F140" i="1"/>
  <c r="E140" i="1"/>
  <c r="X139" i="1"/>
  <c r="V139" i="1"/>
  <c r="S139" i="1"/>
  <c r="R139" i="1"/>
  <c r="Q139" i="1"/>
  <c r="P139" i="1"/>
  <c r="O139" i="1"/>
  <c r="U139" i="1" s="1"/>
  <c r="N139" i="1"/>
  <c r="W139" i="1" s="1"/>
  <c r="M139" i="1"/>
  <c r="H139" i="1"/>
  <c r="G139" i="1"/>
  <c r="X138" i="1"/>
  <c r="V138" i="1"/>
  <c r="U138" i="1"/>
  <c r="T138" i="1"/>
  <c r="R138" i="1"/>
  <c r="Q138" i="1"/>
  <c r="P138" i="1"/>
  <c r="O138" i="1"/>
  <c r="N138" i="1"/>
  <c r="W138" i="1" s="1"/>
  <c r="M138" i="1"/>
  <c r="S138" i="1" s="1"/>
  <c r="H138" i="1"/>
  <c r="G138" i="1"/>
  <c r="AF137" i="1"/>
  <c r="N137" i="1" s="1"/>
  <c r="S137" i="1"/>
  <c r="S136" i="1" s="1"/>
  <c r="R137" i="1"/>
  <c r="Q137" i="1"/>
  <c r="P137" i="1"/>
  <c r="O137" i="1"/>
  <c r="X137" i="1" s="1"/>
  <c r="X136" i="1" s="1"/>
  <c r="M137" i="1"/>
  <c r="H137" i="1" s="1"/>
  <c r="G137" i="1"/>
  <c r="BK136" i="1"/>
  <c r="BJ136" i="1"/>
  <c r="Q136" i="1" s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R136" i="1" s="1"/>
  <c r="AI136" i="1"/>
  <c r="AH136" i="1"/>
  <c r="AG136" i="1"/>
  <c r="AF136" i="1"/>
  <c r="AE136" i="1"/>
  <c r="AD136" i="1"/>
  <c r="AC136" i="1"/>
  <c r="AB136" i="1"/>
  <c r="AA136" i="1"/>
  <c r="Z136" i="1"/>
  <c r="Y136" i="1"/>
  <c r="P136" i="1"/>
  <c r="L136" i="1"/>
  <c r="K136" i="1"/>
  <c r="J136" i="1"/>
  <c r="I136" i="1"/>
  <c r="G136" i="1" s="1"/>
  <c r="F136" i="1"/>
  <c r="E136" i="1"/>
  <c r="X135" i="1"/>
  <c r="V135" i="1"/>
  <c r="U135" i="1"/>
  <c r="T135" i="1"/>
  <c r="R135" i="1"/>
  <c r="Q135" i="1"/>
  <c r="P135" i="1"/>
  <c r="O135" i="1"/>
  <c r="N135" i="1"/>
  <c r="W135" i="1" s="1"/>
  <c r="M135" i="1"/>
  <c r="S135" i="1" s="1"/>
  <c r="H135" i="1"/>
  <c r="G135" i="1"/>
  <c r="X134" i="1"/>
  <c r="V134" i="1"/>
  <c r="S134" i="1"/>
  <c r="R134" i="1"/>
  <c r="Q134" i="1"/>
  <c r="P134" i="1"/>
  <c r="O134" i="1"/>
  <c r="U134" i="1" s="1"/>
  <c r="N134" i="1"/>
  <c r="W134" i="1" s="1"/>
  <c r="M134" i="1"/>
  <c r="H134" i="1"/>
  <c r="G134" i="1"/>
  <c r="X133" i="1"/>
  <c r="V133" i="1"/>
  <c r="U133" i="1"/>
  <c r="T133" i="1"/>
  <c r="R133" i="1"/>
  <c r="Q133" i="1"/>
  <c r="P133" i="1"/>
  <c r="O133" i="1"/>
  <c r="N133" i="1"/>
  <c r="W133" i="1" s="1"/>
  <c r="M133" i="1"/>
  <c r="S133" i="1" s="1"/>
  <c r="H133" i="1"/>
  <c r="G133" i="1"/>
  <c r="X132" i="1"/>
  <c r="V132" i="1"/>
  <c r="S132" i="1"/>
  <c r="R132" i="1"/>
  <c r="Q132" i="1"/>
  <c r="P132" i="1"/>
  <c r="O132" i="1"/>
  <c r="U132" i="1" s="1"/>
  <c r="N132" i="1"/>
  <c r="W132" i="1" s="1"/>
  <c r="M132" i="1"/>
  <c r="H132" i="1"/>
  <c r="G132" i="1"/>
  <c r="X131" i="1"/>
  <c r="X130" i="1" s="1"/>
  <c r="V131" i="1"/>
  <c r="V130" i="1" s="1"/>
  <c r="U131" i="1"/>
  <c r="T131" i="1"/>
  <c r="R131" i="1"/>
  <c r="Q131" i="1"/>
  <c r="P131" i="1"/>
  <c r="O131" i="1"/>
  <c r="N131" i="1"/>
  <c r="N130" i="1" s="1"/>
  <c r="M131" i="1"/>
  <c r="S131" i="1" s="1"/>
  <c r="H131" i="1"/>
  <c r="G131" i="1"/>
  <c r="BK130" i="1"/>
  <c r="R130" i="1" s="1"/>
  <c r="BJ130" i="1"/>
  <c r="BI130" i="1"/>
  <c r="P130" i="1" s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Q130" i="1"/>
  <c r="O130" i="1"/>
  <c r="M130" i="1"/>
  <c r="H130" i="1" s="1"/>
  <c r="L130" i="1"/>
  <c r="K130" i="1"/>
  <c r="J130" i="1"/>
  <c r="I130" i="1"/>
  <c r="G130" i="1" s="1"/>
  <c r="F130" i="1"/>
  <c r="E130" i="1"/>
  <c r="W129" i="1"/>
  <c r="U129" i="1"/>
  <c r="R129" i="1"/>
  <c r="Q129" i="1"/>
  <c r="P129" i="1"/>
  <c r="O129" i="1"/>
  <c r="X129" i="1" s="1"/>
  <c r="N129" i="1"/>
  <c r="T129" i="1" s="1"/>
  <c r="M129" i="1"/>
  <c r="V129" i="1" s="1"/>
  <c r="G129" i="1"/>
  <c r="AC128" i="1"/>
  <c r="U128" i="1"/>
  <c r="R128" i="1"/>
  <c r="Q128" i="1"/>
  <c r="P128" i="1"/>
  <c r="O128" i="1"/>
  <c r="N128" i="1"/>
  <c r="T128" i="1" s="1"/>
  <c r="M128" i="1"/>
  <c r="S128" i="1" s="1"/>
  <c r="W127" i="1"/>
  <c r="U127" i="1"/>
  <c r="R127" i="1"/>
  <c r="Q127" i="1"/>
  <c r="P127" i="1"/>
  <c r="O127" i="1"/>
  <c r="X127" i="1" s="1"/>
  <c r="N127" i="1"/>
  <c r="T127" i="1" s="1"/>
  <c r="M127" i="1"/>
  <c r="V127" i="1" s="1"/>
  <c r="G127" i="1"/>
  <c r="W126" i="1"/>
  <c r="T126" i="1"/>
  <c r="S126" i="1"/>
  <c r="R126" i="1"/>
  <c r="Q126" i="1"/>
  <c r="P126" i="1"/>
  <c r="O126" i="1"/>
  <c r="X126" i="1" s="1"/>
  <c r="N126" i="1"/>
  <c r="M126" i="1"/>
  <c r="H126" i="1" s="1"/>
  <c r="G126" i="1"/>
  <c r="W125" i="1"/>
  <c r="U125" i="1"/>
  <c r="R125" i="1"/>
  <c r="Q125" i="1"/>
  <c r="P125" i="1"/>
  <c r="O125" i="1"/>
  <c r="X125" i="1" s="1"/>
  <c r="N125" i="1"/>
  <c r="M125" i="1"/>
  <c r="V125" i="1" s="1"/>
  <c r="J125" i="1"/>
  <c r="T125" i="1" s="1"/>
  <c r="G125" i="1"/>
  <c r="X124" i="1"/>
  <c r="V124" i="1"/>
  <c r="U124" i="1"/>
  <c r="T124" i="1"/>
  <c r="R124" i="1"/>
  <c r="Q124" i="1"/>
  <c r="P124" i="1"/>
  <c r="O124" i="1"/>
  <c r="N124" i="1"/>
  <c r="W124" i="1" s="1"/>
  <c r="M124" i="1"/>
  <c r="S124" i="1" s="1"/>
  <c r="H124" i="1"/>
  <c r="G124" i="1"/>
  <c r="X123" i="1"/>
  <c r="V123" i="1"/>
  <c r="S123" i="1"/>
  <c r="R123" i="1"/>
  <c r="Q123" i="1"/>
  <c r="P123" i="1"/>
  <c r="O123" i="1"/>
  <c r="U123" i="1" s="1"/>
  <c r="N123" i="1"/>
  <c r="W123" i="1" s="1"/>
  <c r="M123" i="1"/>
  <c r="H123" i="1"/>
  <c r="G123" i="1"/>
  <c r="X122" i="1"/>
  <c r="V122" i="1"/>
  <c r="U122" i="1"/>
  <c r="T122" i="1"/>
  <c r="R122" i="1"/>
  <c r="Q122" i="1"/>
  <c r="P122" i="1"/>
  <c r="O122" i="1"/>
  <c r="N122" i="1"/>
  <c r="W122" i="1" s="1"/>
  <c r="M122" i="1"/>
  <c r="S122" i="1" s="1"/>
  <c r="H122" i="1"/>
  <c r="G122" i="1"/>
  <c r="X121" i="1"/>
  <c r="V121" i="1"/>
  <c r="S121" i="1"/>
  <c r="R121" i="1"/>
  <c r="Q121" i="1"/>
  <c r="P121" i="1"/>
  <c r="O121" i="1"/>
  <c r="U121" i="1" s="1"/>
  <c r="N121" i="1"/>
  <c r="M121" i="1"/>
  <c r="H121" i="1"/>
  <c r="G121" i="1"/>
  <c r="BK120" i="1"/>
  <c r="BJ120" i="1"/>
  <c r="BI120" i="1"/>
  <c r="BH120" i="1"/>
  <c r="BG120" i="1"/>
  <c r="BG119" i="1" s="1"/>
  <c r="BF120" i="1"/>
  <c r="BE120" i="1"/>
  <c r="BE119" i="1" s="1"/>
  <c r="BD120" i="1"/>
  <c r="BC120" i="1"/>
  <c r="BC119" i="1" s="1"/>
  <c r="BB120" i="1"/>
  <c r="BA120" i="1"/>
  <c r="BA119" i="1" s="1"/>
  <c r="AZ120" i="1"/>
  <c r="AY120" i="1"/>
  <c r="AY119" i="1" s="1"/>
  <c r="AX120" i="1"/>
  <c r="AW120" i="1"/>
  <c r="AW119" i="1" s="1"/>
  <c r="AV120" i="1"/>
  <c r="AU120" i="1"/>
  <c r="AU119" i="1" s="1"/>
  <c r="AT120" i="1"/>
  <c r="AS120" i="1"/>
  <c r="AS119" i="1" s="1"/>
  <c r="AR120" i="1"/>
  <c r="AQ120" i="1"/>
  <c r="AQ119" i="1" s="1"/>
  <c r="AP120" i="1"/>
  <c r="AO120" i="1"/>
  <c r="AO119" i="1" s="1"/>
  <c r="AN120" i="1"/>
  <c r="AM120" i="1"/>
  <c r="AM119" i="1" s="1"/>
  <c r="AL120" i="1"/>
  <c r="AK120" i="1"/>
  <c r="AK119" i="1" s="1"/>
  <c r="AJ120" i="1"/>
  <c r="AI120" i="1"/>
  <c r="AH120" i="1"/>
  <c r="AG120" i="1"/>
  <c r="AG119" i="1" s="1"/>
  <c r="AF120" i="1"/>
  <c r="AE120" i="1"/>
  <c r="AE119" i="1" s="1"/>
  <c r="AD120" i="1"/>
  <c r="AC120" i="1"/>
  <c r="AC119" i="1" s="1"/>
  <c r="AB120" i="1"/>
  <c r="AA120" i="1"/>
  <c r="AA119" i="1" s="1"/>
  <c r="Z120" i="1"/>
  <c r="Y120" i="1"/>
  <c r="Y119" i="1" s="1"/>
  <c r="O120" i="1"/>
  <c r="M120" i="1"/>
  <c r="L120" i="1"/>
  <c r="K120" i="1"/>
  <c r="K119" i="1" s="1"/>
  <c r="J120" i="1"/>
  <c r="I120" i="1"/>
  <c r="I119" i="1" s="1"/>
  <c r="F120" i="1"/>
  <c r="E120" i="1"/>
  <c r="E119" i="1" s="1"/>
  <c r="BJ119" i="1"/>
  <c r="BJ96" i="1" s="1"/>
  <c r="BH119" i="1"/>
  <c r="BF119" i="1"/>
  <c r="BD119" i="1"/>
  <c r="BB119" i="1"/>
  <c r="AZ119" i="1"/>
  <c r="AX119" i="1"/>
  <c r="AV119" i="1"/>
  <c r="AT119" i="1"/>
  <c r="AT96" i="1" s="1"/>
  <c r="AR119" i="1"/>
  <c r="AP119" i="1"/>
  <c r="AP96" i="1" s="1"/>
  <c r="AN119" i="1"/>
  <c r="AL119" i="1"/>
  <c r="AL96" i="1" s="1"/>
  <c r="AJ119" i="1"/>
  <c r="AH119" i="1"/>
  <c r="AH96" i="1" s="1"/>
  <c r="AF119" i="1"/>
  <c r="AD119" i="1"/>
  <c r="AD96" i="1" s="1"/>
  <c r="AB119" i="1"/>
  <c r="Z119" i="1"/>
  <c r="Z96" i="1" s="1"/>
  <c r="L119" i="1"/>
  <c r="J119" i="1"/>
  <c r="F119" i="1"/>
  <c r="X118" i="1"/>
  <c r="V118" i="1"/>
  <c r="T118" i="1"/>
  <c r="S118" i="1"/>
  <c r="R118" i="1"/>
  <c r="Q118" i="1"/>
  <c r="P118" i="1"/>
  <c r="O118" i="1"/>
  <c r="U118" i="1" s="1"/>
  <c r="N118" i="1"/>
  <c r="W118" i="1" s="1"/>
  <c r="M118" i="1"/>
  <c r="H118" i="1"/>
  <c r="G118" i="1"/>
  <c r="V117" i="1"/>
  <c r="T117" i="1"/>
  <c r="S117" i="1"/>
  <c r="R117" i="1"/>
  <c r="Q117" i="1"/>
  <c r="P117" i="1"/>
  <c r="O117" i="1"/>
  <c r="U117" i="1" s="1"/>
  <c r="N117" i="1"/>
  <c r="M117" i="1"/>
  <c r="X116" i="1"/>
  <c r="V116" i="1"/>
  <c r="S116" i="1"/>
  <c r="R116" i="1"/>
  <c r="Q116" i="1"/>
  <c r="P116" i="1"/>
  <c r="O116" i="1"/>
  <c r="U116" i="1" s="1"/>
  <c r="N116" i="1"/>
  <c r="W116" i="1" s="1"/>
  <c r="M116" i="1"/>
  <c r="H116" i="1"/>
  <c r="G116" i="1"/>
  <c r="X115" i="1"/>
  <c r="V115" i="1"/>
  <c r="U115" i="1"/>
  <c r="R115" i="1"/>
  <c r="Q115" i="1"/>
  <c r="P115" i="1"/>
  <c r="O115" i="1"/>
  <c r="N115" i="1"/>
  <c r="M115" i="1"/>
  <c r="S115" i="1" s="1"/>
  <c r="H115" i="1"/>
  <c r="G115" i="1"/>
  <c r="BK114" i="1"/>
  <c r="BJ114" i="1"/>
  <c r="BI114" i="1"/>
  <c r="BH114" i="1"/>
  <c r="BG114" i="1"/>
  <c r="BF114" i="1"/>
  <c r="BE114" i="1"/>
  <c r="BE96" i="1" s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Q114" i="1" s="1"/>
  <c r="AH114" i="1"/>
  <c r="AG114" i="1"/>
  <c r="AF114" i="1"/>
  <c r="AE114" i="1"/>
  <c r="AD114" i="1"/>
  <c r="AC114" i="1"/>
  <c r="AB114" i="1"/>
  <c r="AA114" i="1"/>
  <c r="Z114" i="1"/>
  <c r="Y114" i="1"/>
  <c r="U114" i="1"/>
  <c r="S114" i="1"/>
  <c r="O114" i="1"/>
  <c r="X114" i="1" s="1"/>
  <c r="M114" i="1"/>
  <c r="V114" i="1" s="1"/>
  <c r="L114" i="1"/>
  <c r="J114" i="1"/>
  <c r="I114" i="1"/>
  <c r="G114" i="1" s="1"/>
  <c r="H114" i="1"/>
  <c r="F114" i="1"/>
  <c r="E114" i="1"/>
  <c r="X113" i="1"/>
  <c r="V113" i="1"/>
  <c r="U113" i="1"/>
  <c r="T113" i="1"/>
  <c r="R113" i="1"/>
  <c r="Q113" i="1"/>
  <c r="P113" i="1"/>
  <c r="O113" i="1"/>
  <c r="N113" i="1"/>
  <c r="W113" i="1" s="1"/>
  <c r="M113" i="1"/>
  <c r="S113" i="1" s="1"/>
  <c r="H113" i="1"/>
  <c r="G113" i="1"/>
  <c r="X112" i="1"/>
  <c r="V112" i="1"/>
  <c r="T112" i="1"/>
  <c r="S112" i="1"/>
  <c r="R112" i="1"/>
  <c r="Q112" i="1"/>
  <c r="P112" i="1"/>
  <c r="O112" i="1"/>
  <c r="U112" i="1" s="1"/>
  <c r="N112" i="1"/>
  <c r="W112" i="1" s="1"/>
  <c r="M112" i="1"/>
  <c r="H112" i="1"/>
  <c r="G112" i="1"/>
  <c r="X111" i="1"/>
  <c r="V111" i="1"/>
  <c r="U111" i="1"/>
  <c r="T111" i="1"/>
  <c r="R111" i="1"/>
  <c r="Q111" i="1"/>
  <c r="P111" i="1"/>
  <c r="O111" i="1"/>
  <c r="N111" i="1"/>
  <c r="W111" i="1" s="1"/>
  <c r="M111" i="1"/>
  <c r="S111" i="1" s="1"/>
  <c r="H111" i="1"/>
  <c r="G111" i="1"/>
  <c r="V110" i="1"/>
  <c r="S110" i="1"/>
  <c r="R110" i="1"/>
  <c r="Q110" i="1"/>
  <c r="P110" i="1"/>
  <c r="O110" i="1"/>
  <c r="U110" i="1" s="1"/>
  <c r="N110" i="1"/>
  <c r="T110" i="1" s="1"/>
  <c r="M110" i="1"/>
  <c r="H110" i="1"/>
  <c r="G110" i="1"/>
  <c r="X109" i="1"/>
  <c r="U109" i="1"/>
  <c r="R109" i="1"/>
  <c r="Q109" i="1"/>
  <c r="P109" i="1"/>
  <c r="O109" i="1"/>
  <c r="N109" i="1"/>
  <c r="W109" i="1" s="1"/>
  <c r="M109" i="1"/>
  <c r="S109" i="1" s="1"/>
  <c r="H109" i="1"/>
  <c r="G109" i="1"/>
  <c r="V108" i="1"/>
  <c r="S108" i="1"/>
  <c r="R108" i="1"/>
  <c r="Q108" i="1"/>
  <c r="P108" i="1"/>
  <c r="O108" i="1"/>
  <c r="U108" i="1" s="1"/>
  <c r="N108" i="1"/>
  <c r="W108" i="1" s="1"/>
  <c r="M108" i="1"/>
  <c r="H108" i="1"/>
  <c r="G108" i="1"/>
  <c r="X107" i="1"/>
  <c r="U107" i="1"/>
  <c r="T107" i="1"/>
  <c r="R107" i="1"/>
  <c r="Q107" i="1"/>
  <c r="P107" i="1"/>
  <c r="O107" i="1"/>
  <c r="N107" i="1"/>
  <c r="W107" i="1" s="1"/>
  <c r="M107" i="1"/>
  <c r="S107" i="1" s="1"/>
  <c r="G107" i="1"/>
  <c r="V106" i="1"/>
  <c r="T106" i="1"/>
  <c r="S106" i="1"/>
  <c r="R106" i="1"/>
  <c r="Q106" i="1"/>
  <c r="P106" i="1"/>
  <c r="O106" i="1"/>
  <c r="U106" i="1" s="1"/>
  <c r="N106" i="1"/>
  <c r="W106" i="1" s="1"/>
  <c r="M106" i="1"/>
  <c r="H106" i="1"/>
  <c r="G106" i="1"/>
  <c r="X105" i="1"/>
  <c r="U105" i="1"/>
  <c r="R105" i="1"/>
  <c r="Q105" i="1"/>
  <c r="P105" i="1"/>
  <c r="O105" i="1"/>
  <c r="N105" i="1"/>
  <c r="W105" i="1" s="1"/>
  <c r="M105" i="1"/>
  <c r="S105" i="1" s="1"/>
  <c r="H105" i="1"/>
  <c r="G105" i="1"/>
  <c r="V104" i="1"/>
  <c r="T104" i="1"/>
  <c r="S104" i="1"/>
  <c r="R104" i="1"/>
  <c r="Q104" i="1"/>
  <c r="P104" i="1"/>
  <c r="O104" i="1"/>
  <c r="U104" i="1" s="1"/>
  <c r="N104" i="1"/>
  <c r="W104" i="1" s="1"/>
  <c r="M104" i="1"/>
  <c r="H104" i="1"/>
  <c r="G104" i="1"/>
  <c r="W103" i="1"/>
  <c r="U103" i="1"/>
  <c r="T103" i="1"/>
  <c r="R103" i="1"/>
  <c r="Q103" i="1"/>
  <c r="P103" i="1"/>
  <c r="O103" i="1"/>
  <c r="N103" i="1"/>
  <c r="M103" i="1"/>
  <c r="V103" i="1" s="1"/>
  <c r="G103" i="1"/>
  <c r="R102" i="1"/>
  <c r="Q102" i="1"/>
  <c r="P102" i="1"/>
  <c r="O102" i="1"/>
  <c r="X102" i="1" s="1"/>
  <c r="N102" i="1"/>
  <c r="T102" i="1" s="1"/>
  <c r="M102" i="1"/>
  <c r="H102" i="1" s="1"/>
  <c r="G102" i="1"/>
  <c r="W101" i="1"/>
  <c r="U101" i="1"/>
  <c r="T101" i="1"/>
  <c r="R101" i="1"/>
  <c r="Q101" i="1"/>
  <c r="P101" i="1"/>
  <c r="O101" i="1"/>
  <c r="X101" i="1" s="1"/>
  <c r="N101" i="1"/>
  <c r="M101" i="1"/>
  <c r="V101" i="1" s="1"/>
  <c r="G101" i="1"/>
  <c r="R100" i="1"/>
  <c r="Q100" i="1"/>
  <c r="P100" i="1"/>
  <c r="O100" i="1"/>
  <c r="X100" i="1" s="1"/>
  <c r="N100" i="1"/>
  <c r="T100" i="1" s="1"/>
  <c r="M100" i="1"/>
  <c r="H100" i="1" s="1"/>
  <c r="G100" i="1"/>
  <c r="W99" i="1"/>
  <c r="U99" i="1"/>
  <c r="T99" i="1"/>
  <c r="R99" i="1"/>
  <c r="Q99" i="1"/>
  <c r="P99" i="1"/>
  <c r="O99" i="1"/>
  <c r="X99" i="1" s="1"/>
  <c r="N99" i="1"/>
  <c r="M99" i="1"/>
  <c r="V99" i="1" s="1"/>
  <c r="G99" i="1"/>
  <c r="R98" i="1"/>
  <c r="Q98" i="1"/>
  <c r="P98" i="1"/>
  <c r="O98" i="1"/>
  <c r="X98" i="1" s="1"/>
  <c r="N98" i="1"/>
  <c r="T98" i="1" s="1"/>
  <c r="M98" i="1"/>
  <c r="G98" i="1"/>
  <c r="BK97" i="1"/>
  <c r="BJ97" i="1"/>
  <c r="BI97" i="1"/>
  <c r="BH97" i="1"/>
  <c r="BH96" i="1" s="1"/>
  <c r="BG97" i="1"/>
  <c r="BG96" i="1" s="1"/>
  <c r="BF97" i="1"/>
  <c r="BE97" i="1"/>
  <c r="BD97" i="1"/>
  <c r="BD96" i="1" s="1"/>
  <c r="BC97" i="1"/>
  <c r="BB97" i="1"/>
  <c r="BA97" i="1"/>
  <c r="AZ97" i="1"/>
  <c r="AZ96" i="1" s="1"/>
  <c r="AY97" i="1"/>
  <c r="AY96" i="1" s="1"/>
  <c r="AX97" i="1"/>
  <c r="AW97" i="1"/>
  <c r="AV97" i="1"/>
  <c r="AV96" i="1" s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P97" i="1" s="1"/>
  <c r="AA97" i="1"/>
  <c r="Z97" i="1"/>
  <c r="Y97" i="1"/>
  <c r="R97" i="1"/>
  <c r="O97" i="1"/>
  <c r="X97" i="1" s="1"/>
  <c r="N97" i="1"/>
  <c r="L97" i="1"/>
  <c r="L96" i="1" s="1"/>
  <c r="K97" i="1"/>
  <c r="J97" i="1"/>
  <c r="W97" i="1" s="1"/>
  <c r="I97" i="1"/>
  <c r="G97" i="1"/>
  <c r="F97" i="1"/>
  <c r="F96" i="1" s="1"/>
  <c r="E97" i="1"/>
  <c r="BF96" i="1"/>
  <c r="BC96" i="1"/>
  <c r="BB96" i="1"/>
  <c r="BA96" i="1"/>
  <c r="AX96" i="1"/>
  <c r="AW96" i="1"/>
  <c r="AU96" i="1"/>
  <c r="AS96" i="1"/>
  <c r="AR96" i="1"/>
  <c r="AQ96" i="1"/>
  <c r="AO96" i="1"/>
  <c r="AN96" i="1"/>
  <c r="AM96" i="1"/>
  <c r="AK96" i="1"/>
  <c r="AJ96" i="1"/>
  <c r="AG96" i="1"/>
  <c r="AF96" i="1"/>
  <c r="AE96" i="1"/>
  <c r="AC96" i="1"/>
  <c r="AB96" i="1"/>
  <c r="AA96" i="1"/>
  <c r="Y96" i="1"/>
  <c r="K96" i="1"/>
  <c r="I96" i="1"/>
  <c r="G96" i="1" s="1"/>
  <c r="E96" i="1"/>
  <c r="W95" i="1"/>
  <c r="U95" i="1"/>
  <c r="T95" i="1"/>
  <c r="R95" i="1"/>
  <c r="Q95" i="1"/>
  <c r="P95" i="1"/>
  <c r="O95" i="1"/>
  <c r="X95" i="1" s="1"/>
  <c r="N95" i="1"/>
  <c r="M95" i="1"/>
  <c r="H95" i="1" s="1"/>
  <c r="G95" i="1"/>
  <c r="W94" i="1"/>
  <c r="S94" i="1"/>
  <c r="R94" i="1"/>
  <c r="Q94" i="1"/>
  <c r="P94" i="1"/>
  <c r="O94" i="1"/>
  <c r="U94" i="1" s="1"/>
  <c r="N94" i="1"/>
  <c r="T94" i="1" s="1"/>
  <c r="M94" i="1"/>
  <c r="V94" i="1" s="1"/>
  <c r="G94" i="1"/>
  <c r="Q93" i="1"/>
  <c r="P93" i="1"/>
  <c r="O93" i="1"/>
  <c r="N93" i="1"/>
  <c r="M93" i="1"/>
  <c r="I93" i="1"/>
  <c r="Q92" i="1"/>
  <c r="P92" i="1"/>
  <c r="O92" i="1"/>
  <c r="N92" i="1"/>
  <c r="M92" i="1"/>
  <c r="X91" i="1"/>
  <c r="V91" i="1"/>
  <c r="T91" i="1"/>
  <c r="T89" i="1" s="1"/>
  <c r="S91" i="1"/>
  <c r="R91" i="1"/>
  <c r="Q91" i="1"/>
  <c r="P91" i="1"/>
  <c r="O91" i="1"/>
  <c r="U91" i="1" s="1"/>
  <c r="N91" i="1"/>
  <c r="W91" i="1" s="1"/>
  <c r="M91" i="1"/>
  <c r="H91" i="1"/>
  <c r="G91" i="1"/>
  <c r="BK89" i="1"/>
  <c r="R89" i="1" s="1"/>
  <c r="BJ89" i="1"/>
  <c r="BI89" i="1"/>
  <c r="P89" i="1" s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Q89" i="1"/>
  <c r="O89" i="1"/>
  <c r="X89" i="1" s="1"/>
  <c r="M89" i="1"/>
  <c r="H89" i="1" s="1"/>
  <c r="L89" i="1"/>
  <c r="K89" i="1"/>
  <c r="J89" i="1"/>
  <c r="I89" i="1"/>
  <c r="G89" i="1" s="1"/>
  <c r="F89" i="1"/>
  <c r="E89" i="1"/>
  <c r="W88" i="1"/>
  <c r="U88" i="1"/>
  <c r="T88" i="1"/>
  <c r="R88" i="1"/>
  <c r="Q88" i="1"/>
  <c r="P88" i="1"/>
  <c r="O88" i="1"/>
  <c r="X88" i="1" s="1"/>
  <c r="N88" i="1"/>
  <c r="M88" i="1"/>
  <c r="H88" i="1" s="1"/>
  <c r="G88" i="1"/>
  <c r="AF87" i="1"/>
  <c r="AC87" i="1"/>
  <c r="Q87" i="1" s="1"/>
  <c r="Z87" i="1"/>
  <c r="X87" i="1"/>
  <c r="V87" i="1"/>
  <c r="U87" i="1"/>
  <c r="R87" i="1"/>
  <c r="P87" i="1"/>
  <c r="O87" i="1"/>
  <c r="N87" i="1"/>
  <c r="T87" i="1" s="1"/>
  <c r="M87" i="1"/>
  <c r="S87" i="1" s="1"/>
  <c r="H87" i="1"/>
  <c r="G87" i="1"/>
  <c r="X86" i="1"/>
  <c r="V86" i="1"/>
  <c r="T86" i="1"/>
  <c r="S86" i="1"/>
  <c r="R86" i="1"/>
  <c r="Q86" i="1"/>
  <c r="P86" i="1"/>
  <c r="O86" i="1"/>
  <c r="U86" i="1" s="1"/>
  <c r="U84" i="1" s="1"/>
  <c r="N86" i="1"/>
  <c r="W86" i="1" s="1"/>
  <c r="M86" i="1"/>
  <c r="H86" i="1"/>
  <c r="G86" i="1"/>
  <c r="X85" i="1"/>
  <c r="V85" i="1"/>
  <c r="U85" i="1"/>
  <c r="R85" i="1"/>
  <c r="Q85" i="1"/>
  <c r="P85" i="1"/>
  <c r="O85" i="1"/>
  <c r="N85" i="1"/>
  <c r="N84" i="1" s="1"/>
  <c r="W84" i="1" s="1"/>
  <c r="M85" i="1"/>
  <c r="S85" i="1" s="1"/>
  <c r="H85" i="1"/>
  <c r="G85" i="1"/>
  <c r="BK84" i="1"/>
  <c r="R84" i="1" s="1"/>
  <c r="BJ84" i="1"/>
  <c r="BI84" i="1"/>
  <c r="P84" i="1" s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Q84" i="1" s="1"/>
  <c r="AH84" i="1"/>
  <c r="AG84" i="1"/>
  <c r="AF84" i="1"/>
  <c r="AE84" i="1"/>
  <c r="AD84" i="1"/>
  <c r="AC84" i="1"/>
  <c r="AB84" i="1"/>
  <c r="AA84" i="1"/>
  <c r="Z84" i="1"/>
  <c r="Y84" i="1"/>
  <c r="O84" i="1"/>
  <c r="X84" i="1" s="1"/>
  <c r="M84" i="1"/>
  <c r="V84" i="1" s="1"/>
  <c r="L84" i="1"/>
  <c r="K84" i="1"/>
  <c r="J84" i="1"/>
  <c r="I84" i="1"/>
  <c r="G84" i="1"/>
  <c r="F84" i="1"/>
  <c r="E84" i="1"/>
  <c r="W83" i="1"/>
  <c r="S83" i="1"/>
  <c r="R83" i="1"/>
  <c r="Q83" i="1"/>
  <c r="P83" i="1"/>
  <c r="O83" i="1"/>
  <c r="U83" i="1" s="1"/>
  <c r="N83" i="1"/>
  <c r="T83" i="1" s="1"/>
  <c r="M83" i="1"/>
  <c r="V83" i="1" s="1"/>
  <c r="G83" i="1"/>
  <c r="W82" i="1"/>
  <c r="U82" i="1"/>
  <c r="T82" i="1"/>
  <c r="R82" i="1"/>
  <c r="Q82" i="1"/>
  <c r="P82" i="1"/>
  <c r="O82" i="1"/>
  <c r="X82" i="1" s="1"/>
  <c r="N82" i="1"/>
  <c r="M82" i="1"/>
  <c r="H82" i="1" s="1"/>
  <c r="G82" i="1"/>
  <c r="W81" i="1"/>
  <c r="S81" i="1"/>
  <c r="R81" i="1"/>
  <c r="Q81" i="1"/>
  <c r="P81" i="1"/>
  <c r="O81" i="1"/>
  <c r="O80" i="1" s="1"/>
  <c r="X80" i="1" s="1"/>
  <c r="N81" i="1"/>
  <c r="T81" i="1" s="1"/>
  <c r="M81" i="1"/>
  <c r="V81" i="1" s="1"/>
  <c r="G81" i="1"/>
  <c r="BK80" i="1"/>
  <c r="BJ80" i="1"/>
  <c r="Q80" i="1" s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R80" i="1" s="1"/>
  <c r="AI80" i="1"/>
  <c r="AH80" i="1"/>
  <c r="AG80" i="1"/>
  <c r="AF80" i="1"/>
  <c r="AE80" i="1"/>
  <c r="AD80" i="1"/>
  <c r="AC80" i="1"/>
  <c r="AB80" i="1"/>
  <c r="AA80" i="1"/>
  <c r="Z80" i="1"/>
  <c r="Y80" i="1"/>
  <c r="P80" i="1"/>
  <c r="N80" i="1"/>
  <c r="W80" i="1" s="1"/>
  <c r="L80" i="1"/>
  <c r="K80" i="1"/>
  <c r="J80" i="1"/>
  <c r="I80" i="1"/>
  <c r="G80" i="1"/>
  <c r="F80" i="1"/>
  <c r="E80" i="1"/>
  <c r="X79" i="1"/>
  <c r="V79" i="1"/>
  <c r="T79" i="1"/>
  <c r="S79" i="1"/>
  <c r="R79" i="1"/>
  <c r="Q79" i="1"/>
  <c r="P79" i="1"/>
  <c r="O79" i="1"/>
  <c r="U79" i="1" s="1"/>
  <c r="U77" i="1" s="1"/>
  <c r="N79" i="1"/>
  <c r="W79" i="1" s="1"/>
  <c r="M79" i="1"/>
  <c r="H79" i="1"/>
  <c r="G79" i="1"/>
  <c r="X78" i="1"/>
  <c r="V78" i="1"/>
  <c r="U78" i="1"/>
  <c r="R78" i="1"/>
  <c r="Q78" i="1"/>
  <c r="P78" i="1"/>
  <c r="O78" i="1"/>
  <c r="N78" i="1"/>
  <c r="N77" i="1" s="1"/>
  <c r="W77" i="1" s="1"/>
  <c r="M78" i="1"/>
  <c r="S78" i="1" s="1"/>
  <c r="S77" i="1" s="1"/>
  <c r="H78" i="1"/>
  <c r="G78" i="1"/>
  <c r="BK77" i="1"/>
  <c r="R77" i="1" s="1"/>
  <c r="BJ77" i="1"/>
  <c r="BI77" i="1"/>
  <c r="P77" i="1" s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Q77" i="1" s="1"/>
  <c r="AH77" i="1"/>
  <c r="AG77" i="1"/>
  <c r="AF77" i="1"/>
  <c r="AE77" i="1"/>
  <c r="AD77" i="1"/>
  <c r="AC77" i="1"/>
  <c r="AB77" i="1"/>
  <c r="AA77" i="1"/>
  <c r="Z77" i="1"/>
  <c r="Y77" i="1"/>
  <c r="O77" i="1"/>
  <c r="X77" i="1" s="1"/>
  <c r="M77" i="1"/>
  <c r="V77" i="1" s="1"/>
  <c r="L77" i="1"/>
  <c r="K77" i="1"/>
  <c r="J77" i="1"/>
  <c r="I77" i="1"/>
  <c r="G77" i="1"/>
  <c r="W76" i="1"/>
  <c r="U76" i="1"/>
  <c r="T76" i="1"/>
  <c r="R76" i="1"/>
  <c r="Q76" i="1"/>
  <c r="P76" i="1"/>
  <c r="O76" i="1"/>
  <c r="X76" i="1" s="1"/>
  <c r="N76" i="1"/>
  <c r="M76" i="1"/>
  <c r="H76" i="1" s="1"/>
  <c r="G76" i="1"/>
  <c r="W75" i="1"/>
  <c r="S75" i="1"/>
  <c r="R75" i="1"/>
  <c r="Q75" i="1"/>
  <c r="P75" i="1"/>
  <c r="O75" i="1"/>
  <c r="U75" i="1" s="1"/>
  <c r="N75" i="1"/>
  <c r="T75" i="1" s="1"/>
  <c r="M75" i="1"/>
  <c r="V75" i="1" s="1"/>
  <c r="G75" i="1"/>
  <c r="AF74" i="1"/>
  <c r="AF68" i="1" s="1"/>
  <c r="AF67" i="1" s="1"/>
  <c r="AF3" i="1" s="1"/>
  <c r="AC74" i="1"/>
  <c r="N74" i="1" s="1"/>
  <c r="S74" i="1"/>
  <c r="R74" i="1"/>
  <c r="Q74" i="1"/>
  <c r="P74" i="1"/>
  <c r="O74" i="1"/>
  <c r="U74" i="1" s="1"/>
  <c r="M74" i="1"/>
  <c r="V74" i="1" s="1"/>
  <c r="G74" i="1"/>
  <c r="W73" i="1"/>
  <c r="U73" i="1"/>
  <c r="T73" i="1"/>
  <c r="R73" i="1"/>
  <c r="Q73" i="1"/>
  <c r="P73" i="1"/>
  <c r="O73" i="1"/>
  <c r="X73" i="1" s="1"/>
  <c r="N73" i="1"/>
  <c r="M73" i="1"/>
  <c r="H73" i="1" s="1"/>
  <c r="G73" i="1"/>
  <c r="AC72" i="1"/>
  <c r="X72" i="1"/>
  <c r="V72" i="1"/>
  <c r="T72" i="1"/>
  <c r="S72" i="1"/>
  <c r="R72" i="1"/>
  <c r="Q72" i="1"/>
  <c r="P72" i="1"/>
  <c r="O72" i="1"/>
  <c r="U72" i="1" s="1"/>
  <c r="N72" i="1"/>
  <c r="W72" i="1" s="1"/>
  <c r="M72" i="1"/>
  <c r="H72" i="1"/>
  <c r="G72" i="1"/>
  <c r="X71" i="1"/>
  <c r="V71" i="1"/>
  <c r="U71" i="1"/>
  <c r="R71" i="1"/>
  <c r="Q71" i="1"/>
  <c r="P71" i="1"/>
  <c r="O71" i="1"/>
  <c r="N71" i="1"/>
  <c r="M71" i="1"/>
  <c r="S71" i="1" s="1"/>
  <c r="H71" i="1"/>
  <c r="G71" i="1"/>
  <c r="X70" i="1"/>
  <c r="V70" i="1"/>
  <c r="T70" i="1"/>
  <c r="S70" i="1"/>
  <c r="R70" i="1"/>
  <c r="Q70" i="1"/>
  <c r="P70" i="1"/>
  <c r="O70" i="1"/>
  <c r="U70" i="1" s="1"/>
  <c r="N70" i="1"/>
  <c r="W70" i="1" s="1"/>
  <c r="M70" i="1"/>
  <c r="H70" i="1"/>
  <c r="G70" i="1"/>
  <c r="X69" i="1"/>
  <c r="V69" i="1"/>
  <c r="U69" i="1"/>
  <c r="T69" i="1"/>
  <c r="R69" i="1"/>
  <c r="Q69" i="1"/>
  <c r="P69" i="1"/>
  <c r="O69" i="1"/>
  <c r="N69" i="1"/>
  <c r="W69" i="1" s="1"/>
  <c r="M69" i="1"/>
  <c r="S69" i="1" s="1"/>
  <c r="H69" i="1"/>
  <c r="G69" i="1"/>
  <c r="BK68" i="1"/>
  <c r="BJ68" i="1"/>
  <c r="BI68" i="1"/>
  <c r="BH68" i="1"/>
  <c r="BG68" i="1"/>
  <c r="BG67" i="1" s="1"/>
  <c r="BF68" i="1"/>
  <c r="BE68" i="1"/>
  <c r="BE67" i="1" s="1"/>
  <c r="BD68" i="1"/>
  <c r="BC68" i="1"/>
  <c r="BC67" i="1" s="1"/>
  <c r="BB68" i="1"/>
  <c r="BA68" i="1"/>
  <c r="BA67" i="1" s="1"/>
  <c r="AZ68" i="1"/>
  <c r="AY68" i="1"/>
  <c r="AY67" i="1" s="1"/>
  <c r="AX68" i="1"/>
  <c r="AW68" i="1"/>
  <c r="AW67" i="1" s="1"/>
  <c r="AV68" i="1"/>
  <c r="AU68" i="1"/>
  <c r="AU67" i="1" s="1"/>
  <c r="AT68" i="1"/>
  <c r="AS68" i="1"/>
  <c r="AS67" i="1" s="1"/>
  <c r="AR68" i="1"/>
  <c r="AQ68" i="1"/>
  <c r="AQ67" i="1" s="1"/>
  <c r="AP68" i="1"/>
  <c r="AO68" i="1"/>
  <c r="AO67" i="1" s="1"/>
  <c r="AN68" i="1"/>
  <c r="AM68" i="1"/>
  <c r="AM67" i="1" s="1"/>
  <c r="AL68" i="1"/>
  <c r="AK68" i="1"/>
  <c r="AK67" i="1" s="1"/>
  <c r="AJ68" i="1"/>
  <c r="AI68" i="1"/>
  <c r="AI67" i="1" s="1"/>
  <c r="AH68" i="1"/>
  <c r="AG68" i="1"/>
  <c r="AG67" i="1" s="1"/>
  <c r="AE68" i="1"/>
  <c r="AE67" i="1" s="1"/>
  <c r="AD68" i="1"/>
  <c r="AC68" i="1"/>
  <c r="AC67" i="1" s="1"/>
  <c r="AB68" i="1"/>
  <c r="AA68" i="1"/>
  <c r="AA67" i="1" s="1"/>
  <c r="Z68" i="1"/>
  <c r="Y68" i="1"/>
  <c r="Y67" i="1" s="1"/>
  <c r="U68" i="1"/>
  <c r="U67" i="1" s="1"/>
  <c r="O68" i="1"/>
  <c r="M68" i="1"/>
  <c r="L68" i="1"/>
  <c r="K68" i="1"/>
  <c r="K67" i="1" s="1"/>
  <c r="J68" i="1"/>
  <c r="I68" i="1"/>
  <c r="I67" i="1" s="1"/>
  <c r="G67" i="1" s="1"/>
  <c r="F68" i="1"/>
  <c r="E68" i="1"/>
  <c r="E67" i="1" s="1"/>
  <c r="BJ67" i="1"/>
  <c r="BH67" i="1"/>
  <c r="BF67" i="1"/>
  <c r="BD67" i="1"/>
  <c r="BB67" i="1"/>
  <c r="AZ67" i="1"/>
  <c r="AX67" i="1"/>
  <c r="AV67" i="1"/>
  <c r="AT67" i="1"/>
  <c r="AR67" i="1"/>
  <c r="AP67" i="1"/>
  <c r="AN67" i="1"/>
  <c r="AL67" i="1"/>
  <c r="AJ67" i="1"/>
  <c r="AH67" i="1"/>
  <c r="AD67" i="1"/>
  <c r="AB67" i="1"/>
  <c r="Z67" i="1"/>
  <c r="L67" i="1"/>
  <c r="J67" i="1"/>
  <c r="F67" i="1"/>
  <c r="X66" i="1"/>
  <c r="V66" i="1"/>
  <c r="U66" i="1"/>
  <c r="T66" i="1"/>
  <c r="R66" i="1"/>
  <c r="Q66" i="1"/>
  <c r="P66" i="1"/>
  <c r="O66" i="1"/>
  <c r="N66" i="1"/>
  <c r="W66" i="1" s="1"/>
  <c r="M66" i="1"/>
  <c r="S66" i="1" s="1"/>
  <c r="H66" i="1"/>
  <c r="G66" i="1"/>
  <c r="X65" i="1"/>
  <c r="V65" i="1"/>
  <c r="S65" i="1"/>
  <c r="R65" i="1"/>
  <c r="Q65" i="1"/>
  <c r="P65" i="1"/>
  <c r="O65" i="1"/>
  <c r="U65" i="1" s="1"/>
  <c r="N65" i="1"/>
  <c r="W65" i="1" s="1"/>
  <c r="M65" i="1"/>
  <c r="H65" i="1"/>
  <c r="G65" i="1"/>
  <c r="X64" i="1"/>
  <c r="V64" i="1"/>
  <c r="U64" i="1"/>
  <c r="T64" i="1"/>
  <c r="R64" i="1"/>
  <c r="Q64" i="1"/>
  <c r="P64" i="1"/>
  <c r="O64" i="1"/>
  <c r="N64" i="1"/>
  <c r="W64" i="1" s="1"/>
  <c r="M64" i="1"/>
  <c r="S64" i="1" s="1"/>
  <c r="H64" i="1"/>
  <c r="G64" i="1"/>
  <c r="X63" i="1"/>
  <c r="V63" i="1"/>
  <c r="S63" i="1"/>
  <c r="R63" i="1"/>
  <c r="Q63" i="1"/>
  <c r="P63" i="1"/>
  <c r="O63" i="1"/>
  <c r="U63" i="1" s="1"/>
  <c r="N63" i="1"/>
  <c r="W63" i="1" s="1"/>
  <c r="M63" i="1"/>
  <c r="H63" i="1"/>
  <c r="G63" i="1"/>
  <c r="X62" i="1"/>
  <c r="V62" i="1"/>
  <c r="U62" i="1"/>
  <c r="T62" i="1"/>
  <c r="R62" i="1"/>
  <c r="Q62" i="1"/>
  <c r="P62" i="1"/>
  <c r="O62" i="1"/>
  <c r="N62" i="1"/>
  <c r="W62" i="1" s="1"/>
  <c r="M62" i="1"/>
  <c r="S62" i="1" s="1"/>
  <c r="G62" i="1"/>
  <c r="W61" i="1"/>
  <c r="U61" i="1"/>
  <c r="R61" i="1"/>
  <c r="Q61" i="1"/>
  <c r="P61" i="1"/>
  <c r="O61" i="1"/>
  <c r="X61" i="1" s="1"/>
  <c r="N61" i="1"/>
  <c r="T61" i="1" s="1"/>
  <c r="M61" i="1"/>
  <c r="V61" i="1" s="1"/>
  <c r="G61" i="1"/>
  <c r="X60" i="1"/>
  <c r="V60" i="1"/>
  <c r="T60" i="1"/>
  <c r="S60" i="1"/>
  <c r="R60" i="1"/>
  <c r="Q60" i="1"/>
  <c r="P60" i="1"/>
  <c r="O60" i="1"/>
  <c r="U60" i="1" s="1"/>
  <c r="N60" i="1"/>
  <c r="W60" i="1" s="1"/>
  <c r="M60" i="1"/>
  <c r="H60" i="1"/>
  <c r="G60" i="1"/>
  <c r="X59" i="1"/>
  <c r="V59" i="1"/>
  <c r="U59" i="1"/>
  <c r="T59" i="1"/>
  <c r="R59" i="1"/>
  <c r="Q59" i="1"/>
  <c r="P59" i="1"/>
  <c r="O59" i="1"/>
  <c r="N59" i="1"/>
  <c r="W59" i="1" s="1"/>
  <c r="M59" i="1"/>
  <c r="S59" i="1" s="1"/>
  <c r="H59" i="1"/>
  <c r="G59" i="1"/>
  <c r="V58" i="1"/>
  <c r="T58" i="1"/>
  <c r="S58" i="1"/>
  <c r="R58" i="1"/>
  <c r="Q58" i="1"/>
  <c r="P58" i="1"/>
  <c r="O58" i="1"/>
  <c r="U58" i="1" s="1"/>
  <c r="N58" i="1"/>
  <c r="W58" i="1" s="1"/>
  <c r="M58" i="1"/>
  <c r="H58" i="1"/>
  <c r="G58" i="1"/>
  <c r="X57" i="1"/>
  <c r="U57" i="1"/>
  <c r="T57" i="1"/>
  <c r="R57" i="1"/>
  <c r="Q57" i="1"/>
  <c r="P57" i="1"/>
  <c r="O57" i="1"/>
  <c r="N57" i="1"/>
  <c r="W57" i="1" s="1"/>
  <c r="M57" i="1"/>
  <c r="S57" i="1" s="1"/>
  <c r="H57" i="1"/>
  <c r="G57" i="1"/>
  <c r="AC56" i="1"/>
  <c r="N56" i="1" s="1"/>
  <c r="W56" i="1"/>
  <c r="U56" i="1"/>
  <c r="T56" i="1"/>
  <c r="R56" i="1"/>
  <c r="Q56" i="1"/>
  <c r="P56" i="1"/>
  <c r="O56" i="1"/>
  <c r="X56" i="1" s="1"/>
  <c r="M56" i="1"/>
  <c r="V56" i="1" s="1"/>
  <c r="G56" i="1"/>
  <c r="U55" i="1"/>
  <c r="R55" i="1"/>
  <c r="Q55" i="1"/>
  <c r="P55" i="1"/>
  <c r="O55" i="1"/>
  <c r="X55" i="1" s="1"/>
  <c r="N55" i="1"/>
  <c r="T55" i="1" s="1"/>
  <c r="M55" i="1"/>
  <c r="H55" i="1" s="1"/>
  <c r="G55" i="1"/>
  <c r="W54" i="1"/>
  <c r="U54" i="1"/>
  <c r="T54" i="1"/>
  <c r="R54" i="1"/>
  <c r="Q54" i="1"/>
  <c r="P54" i="1"/>
  <c r="O54" i="1"/>
  <c r="X54" i="1" s="1"/>
  <c r="N54" i="1"/>
  <c r="M54" i="1"/>
  <c r="V54" i="1" s="1"/>
  <c r="G54" i="1"/>
  <c r="U53" i="1"/>
  <c r="R53" i="1"/>
  <c r="Q53" i="1"/>
  <c r="P53" i="1"/>
  <c r="O53" i="1"/>
  <c r="X53" i="1" s="1"/>
  <c r="N53" i="1"/>
  <c r="T53" i="1" s="1"/>
  <c r="M53" i="1"/>
  <c r="H53" i="1" s="1"/>
  <c r="G53" i="1"/>
  <c r="AC52" i="1"/>
  <c r="Z52" i="1"/>
  <c r="U52" i="1"/>
  <c r="R52" i="1"/>
  <c r="Q52" i="1"/>
  <c r="P52" i="1"/>
  <c r="O52" i="1"/>
  <c r="X52" i="1" s="1"/>
  <c r="N52" i="1"/>
  <c r="W52" i="1" s="1"/>
  <c r="M52" i="1"/>
  <c r="V52" i="1" s="1"/>
  <c r="J52" i="1"/>
  <c r="G52" i="1"/>
  <c r="AC51" i="1"/>
  <c r="N51" i="1" s="1"/>
  <c r="W51" i="1" s="1"/>
  <c r="U51" i="1"/>
  <c r="S51" i="1"/>
  <c r="R51" i="1"/>
  <c r="P51" i="1"/>
  <c r="O51" i="1"/>
  <c r="X51" i="1" s="1"/>
  <c r="M51" i="1"/>
  <c r="V51" i="1" s="1"/>
  <c r="J51" i="1"/>
  <c r="H51" i="1"/>
  <c r="G51" i="1"/>
  <c r="AF50" i="1"/>
  <c r="U50" i="1"/>
  <c r="R50" i="1"/>
  <c r="Q50" i="1"/>
  <c r="P50" i="1"/>
  <c r="O50" i="1"/>
  <c r="X50" i="1" s="1"/>
  <c r="N50" i="1"/>
  <c r="W50" i="1" s="1"/>
  <c r="M50" i="1"/>
  <c r="V50" i="1" s="1"/>
  <c r="J50" i="1"/>
  <c r="G50" i="1"/>
  <c r="AF49" i="1"/>
  <c r="Q49" i="1" s="1"/>
  <c r="AC49" i="1"/>
  <c r="V49" i="1"/>
  <c r="S49" i="1"/>
  <c r="R49" i="1"/>
  <c r="P49" i="1"/>
  <c r="O49" i="1"/>
  <c r="U49" i="1" s="1"/>
  <c r="M49" i="1"/>
  <c r="J49" i="1"/>
  <c r="H49" i="1"/>
  <c r="G49" i="1"/>
  <c r="AF48" i="1"/>
  <c r="V48" i="1"/>
  <c r="T48" i="1"/>
  <c r="S48" i="1"/>
  <c r="R48" i="1"/>
  <c r="Q48" i="1"/>
  <c r="P48" i="1"/>
  <c r="O48" i="1"/>
  <c r="U48" i="1" s="1"/>
  <c r="N48" i="1"/>
  <c r="W48" i="1" s="1"/>
  <c r="M48" i="1"/>
  <c r="H48" i="1"/>
  <c r="G48" i="1"/>
  <c r="AF47" i="1"/>
  <c r="N47" i="1" s="1"/>
  <c r="W47" i="1" s="1"/>
  <c r="U47" i="1"/>
  <c r="R47" i="1"/>
  <c r="Q47" i="1"/>
  <c r="P47" i="1"/>
  <c r="O47" i="1"/>
  <c r="X47" i="1" s="1"/>
  <c r="M47" i="1"/>
  <c r="S47" i="1" s="1"/>
  <c r="J47" i="1"/>
  <c r="G47" i="1"/>
  <c r="X46" i="1"/>
  <c r="U46" i="1"/>
  <c r="R46" i="1"/>
  <c r="Q46" i="1"/>
  <c r="P46" i="1"/>
  <c r="O46" i="1"/>
  <c r="N46" i="1"/>
  <c r="W46" i="1" s="1"/>
  <c r="M46" i="1"/>
  <c r="S46" i="1" s="1"/>
  <c r="G46" i="1"/>
  <c r="V45" i="1"/>
  <c r="S45" i="1"/>
  <c r="R45" i="1"/>
  <c r="Q45" i="1"/>
  <c r="P45" i="1"/>
  <c r="O45" i="1"/>
  <c r="U45" i="1" s="1"/>
  <c r="N45" i="1"/>
  <c r="W45" i="1" s="1"/>
  <c r="M45" i="1"/>
  <c r="H45" i="1"/>
  <c r="G45" i="1"/>
  <c r="X44" i="1"/>
  <c r="U44" i="1"/>
  <c r="T44" i="1"/>
  <c r="R44" i="1"/>
  <c r="Q44" i="1"/>
  <c r="P44" i="1"/>
  <c r="O44" i="1"/>
  <c r="N44" i="1"/>
  <c r="W44" i="1" s="1"/>
  <c r="M44" i="1"/>
  <c r="V44" i="1" s="1"/>
  <c r="J44" i="1"/>
  <c r="I44" i="1"/>
  <c r="S44" i="1" s="1"/>
  <c r="H44" i="1"/>
  <c r="G44" i="1"/>
  <c r="AF43" i="1"/>
  <c r="Q43" i="1" s="1"/>
  <c r="AC43" i="1"/>
  <c r="V43" i="1"/>
  <c r="T43" i="1"/>
  <c r="S43" i="1"/>
  <c r="R43" i="1"/>
  <c r="P43" i="1"/>
  <c r="O43" i="1"/>
  <c r="U43" i="1" s="1"/>
  <c r="N43" i="1"/>
  <c r="W43" i="1" s="1"/>
  <c r="M43" i="1"/>
  <c r="J43" i="1"/>
  <c r="H43" i="1"/>
  <c r="G43" i="1"/>
  <c r="X42" i="1"/>
  <c r="V42" i="1"/>
  <c r="U42" i="1"/>
  <c r="R42" i="1"/>
  <c r="Q42" i="1"/>
  <c r="P42" i="1"/>
  <c r="O42" i="1"/>
  <c r="N42" i="1"/>
  <c r="T42" i="1" s="1"/>
  <c r="M42" i="1"/>
  <c r="H42" i="1" s="1"/>
  <c r="I42" i="1"/>
  <c r="S42" i="1" s="1"/>
  <c r="G42" i="1"/>
  <c r="X41" i="1"/>
  <c r="W41" i="1"/>
  <c r="U41" i="1"/>
  <c r="T41" i="1"/>
  <c r="R41" i="1"/>
  <c r="Q41" i="1"/>
  <c r="P41" i="1"/>
  <c r="O41" i="1"/>
  <c r="N41" i="1"/>
  <c r="M41" i="1"/>
  <c r="H41" i="1" s="1"/>
  <c r="G41" i="1"/>
  <c r="E41" i="1"/>
  <c r="X40" i="1"/>
  <c r="W40" i="1"/>
  <c r="V40" i="1"/>
  <c r="T40" i="1"/>
  <c r="S40" i="1"/>
  <c r="R40" i="1"/>
  <c r="Q40" i="1"/>
  <c r="P40" i="1"/>
  <c r="O40" i="1"/>
  <c r="U40" i="1" s="1"/>
  <c r="N40" i="1"/>
  <c r="M40" i="1"/>
  <c r="H40" i="1"/>
  <c r="G40" i="1"/>
  <c r="X39" i="1"/>
  <c r="V39" i="1"/>
  <c r="U39" i="1"/>
  <c r="R39" i="1"/>
  <c r="Q39" i="1"/>
  <c r="P39" i="1"/>
  <c r="O39" i="1"/>
  <c r="N39" i="1"/>
  <c r="T39" i="1" s="1"/>
  <c r="M39" i="1"/>
  <c r="H39" i="1" s="1"/>
  <c r="G39" i="1"/>
  <c r="X38" i="1"/>
  <c r="W38" i="1"/>
  <c r="V38" i="1"/>
  <c r="T38" i="1"/>
  <c r="S38" i="1"/>
  <c r="R38" i="1"/>
  <c r="Q38" i="1"/>
  <c r="P38" i="1"/>
  <c r="O38" i="1"/>
  <c r="U38" i="1" s="1"/>
  <c r="N38" i="1"/>
  <c r="M38" i="1"/>
  <c r="H38" i="1"/>
  <c r="G38" i="1"/>
  <c r="X37" i="1"/>
  <c r="V37" i="1"/>
  <c r="U37" i="1"/>
  <c r="R37" i="1"/>
  <c r="Q37" i="1"/>
  <c r="P37" i="1"/>
  <c r="O37" i="1"/>
  <c r="N37" i="1"/>
  <c r="T37" i="1" s="1"/>
  <c r="M37" i="1"/>
  <c r="H37" i="1" s="1"/>
  <c r="G37" i="1"/>
  <c r="X36" i="1"/>
  <c r="W36" i="1"/>
  <c r="V36" i="1"/>
  <c r="T36" i="1"/>
  <c r="S36" i="1"/>
  <c r="R36" i="1"/>
  <c r="Q36" i="1"/>
  <c r="P36" i="1"/>
  <c r="O36" i="1"/>
  <c r="U36" i="1" s="1"/>
  <c r="N36" i="1"/>
  <c r="M36" i="1"/>
  <c r="H36" i="1"/>
  <c r="G36" i="1"/>
  <c r="AC35" i="1"/>
  <c r="W35" i="1"/>
  <c r="V35" i="1"/>
  <c r="S35" i="1"/>
  <c r="R35" i="1"/>
  <c r="Q35" i="1"/>
  <c r="P35" i="1"/>
  <c r="O35" i="1"/>
  <c r="U35" i="1" s="1"/>
  <c r="N35" i="1"/>
  <c r="M35" i="1"/>
  <c r="J35" i="1"/>
  <c r="T35" i="1" s="1"/>
  <c r="H35" i="1"/>
  <c r="G35" i="1"/>
  <c r="X34" i="1"/>
  <c r="V34" i="1"/>
  <c r="U34" i="1"/>
  <c r="R34" i="1"/>
  <c r="Q34" i="1"/>
  <c r="P34" i="1"/>
  <c r="O34" i="1"/>
  <c r="N34" i="1"/>
  <c r="T34" i="1" s="1"/>
  <c r="M34" i="1"/>
  <c r="H34" i="1" s="1"/>
  <c r="G34" i="1"/>
  <c r="X33" i="1"/>
  <c r="W33" i="1"/>
  <c r="V33" i="1"/>
  <c r="T33" i="1"/>
  <c r="S33" i="1"/>
  <c r="R33" i="1"/>
  <c r="Q33" i="1"/>
  <c r="P33" i="1"/>
  <c r="O33" i="1"/>
  <c r="U33" i="1" s="1"/>
  <c r="N33" i="1"/>
  <c r="M33" i="1"/>
  <c r="H33" i="1"/>
  <c r="G33" i="1"/>
  <c r="X32" i="1"/>
  <c r="V32" i="1"/>
  <c r="U32" i="1"/>
  <c r="R32" i="1"/>
  <c r="Q32" i="1"/>
  <c r="P32" i="1"/>
  <c r="O32" i="1"/>
  <c r="N32" i="1"/>
  <c r="T32" i="1" s="1"/>
  <c r="M32" i="1"/>
  <c r="H32" i="1" s="1"/>
  <c r="G32" i="1"/>
  <c r="X31" i="1"/>
  <c r="V31" i="1"/>
  <c r="S31" i="1"/>
  <c r="R31" i="1"/>
  <c r="Q31" i="1"/>
  <c r="P31" i="1"/>
  <c r="O31" i="1"/>
  <c r="U31" i="1" s="1"/>
  <c r="N31" i="1"/>
  <c r="M31" i="1"/>
  <c r="J31" i="1"/>
  <c r="W31" i="1" s="1"/>
  <c r="H31" i="1"/>
  <c r="G31" i="1"/>
  <c r="W30" i="1"/>
  <c r="V30" i="1"/>
  <c r="S30" i="1"/>
  <c r="R30" i="1"/>
  <c r="Q30" i="1"/>
  <c r="P30" i="1"/>
  <c r="O30" i="1"/>
  <c r="U30" i="1" s="1"/>
  <c r="N30" i="1"/>
  <c r="M30" i="1"/>
  <c r="J30" i="1"/>
  <c r="T30" i="1" s="1"/>
  <c r="H30" i="1"/>
  <c r="G30" i="1"/>
  <c r="X29" i="1"/>
  <c r="V29" i="1"/>
  <c r="U29" i="1"/>
  <c r="R29" i="1"/>
  <c r="Q29" i="1"/>
  <c r="P29" i="1"/>
  <c r="O29" i="1"/>
  <c r="N29" i="1"/>
  <c r="T29" i="1" s="1"/>
  <c r="M29" i="1"/>
  <c r="H29" i="1" s="1"/>
  <c r="G29" i="1"/>
  <c r="X28" i="1"/>
  <c r="W28" i="1"/>
  <c r="V28" i="1"/>
  <c r="T28" i="1"/>
  <c r="S28" i="1"/>
  <c r="R28" i="1"/>
  <c r="Q28" i="1"/>
  <c r="P28" i="1"/>
  <c r="O28" i="1"/>
  <c r="U28" i="1" s="1"/>
  <c r="N28" i="1"/>
  <c r="M28" i="1"/>
  <c r="H28" i="1"/>
  <c r="G28" i="1"/>
  <c r="Z27" i="1"/>
  <c r="W27" i="1"/>
  <c r="V27" i="1"/>
  <c r="S27" i="1"/>
  <c r="R27" i="1"/>
  <c r="Q27" i="1"/>
  <c r="P27" i="1"/>
  <c r="O27" i="1"/>
  <c r="U27" i="1" s="1"/>
  <c r="N27" i="1"/>
  <c r="T27" i="1" s="1"/>
  <c r="M27" i="1"/>
  <c r="H27" i="1" s="1"/>
  <c r="G27" i="1"/>
  <c r="X26" i="1"/>
  <c r="W26" i="1"/>
  <c r="U26" i="1"/>
  <c r="T26" i="1"/>
  <c r="R26" i="1"/>
  <c r="Q26" i="1"/>
  <c r="P26" i="1"/>
  <c r="O26" i="1"/>
  <c r="N26" i="1"/>
  <c r="M26" i="1"/>
  <c r="H26" i="1" s="1"/>
  <c r="G26" i="1"/>
  <c r="W25" i="1"/>
  <c r="V25" i="1"/>
  <c r="S25" i="1"/>
  <c r="R25" i="1"/>
  <c r="Q25" i="1"/>
  <c r="P25" i="1"/>
  <c r="O25" i="1"/>
  <c r="U25" i="1" s="1"/>
  <c r="N25" i="1"/>
  <c r="T25" i="1" s="1"/>
  <c r="M25" i="1"/>
  <c r="H25" i="1" s="1"/>
  <c r="G25" i="1"/>
  <c r="X24" i="1"/>
  <c r="W24" i="1"/>
  <c r="U24" i="1"/>
  <c r="T24" i="1"/>
  <c r="R24" i="1"/>
  <c r="Q24" i="1"/>
  <c r="P24" i="1"/>
  <c r="O24" i="1"/>
  <c r="N24" i="1"/>
  <c r="M24" i="1"/>
  <c r="S24" i="1" s="1"/>
  <c r="G24" i="1"/>
  <c r="AF23" i="1"/>
  <c r="Q23" i="1" s="1"/>
  <c r="AC23" i="1"/>
  <c r="X23" i="1"/>
  <c r="W23" i="1"/>
  <c r="V23" i="1"/>
  <c r="T23" i="1"/>
  <c r="S23" i="1"/>
  <c r="R23" i="1"/>
  <c r="P23" i="1"/>
  <c r="O23" i="1"/>
  <c r="U23" i="1" s="1"/>
  <c r="N23" i="1"/>
  <c r="M23" i="1"/>
  <c r="H23" i="1"/>
  <c r="G23" i="1"/>
  <c r="AF22" i="1"/>
  <c r="Q22" i="1" s="1"/>
  <c r="Z22" i="1"/>
  <c r="X22" i="1"/>
  <c r="W22" i="1"/>
  <c r="V22" i="1"/>
  <c r="T22" i="1"/>
  <c r="S22" i="1"/>
  <c r="R22" i="1"/>
  <c r="P22" i="1"/>
  <c r="O22" i="1"/>
  <c r="U22" i="1" s="1"/>
  <c r="N22" i="1"/>
  <c r="M22" i="1"/>
  <c r="H22" i="1"/>
  <c r="G22" i="1"/>
  <c r="X21" i="1"/>
  <c r="V21" i="1"/>
  <c r="U21" i="1"/>
  <c r="R21" i="1"/>
  <c r="Q21" i="1"/>
  <c r="P21" i="1"/>
  <c r="O21" i="1"/>
  <c r="N21" i="1"/>
  <c r="T21" i="1" s="1"/>
  <c r="M21" i="1"/>
  <c r="H21" i="1" s="1"/>
  <c r="G21" i="1"/>
  <c r="AF20" i="1"/>
  <c r="Q20" i="1" s="1"/>
  <c r="AC20" i="1"/>
  <c r="X20" i="1"/>
  <c r="V20" i="1"/>
  <c r="U20" i="1"/>
  <c r="R20" i="1"/>
  <c r="P20" i="1"/>
  <c r="O20" i="1"/>
  <c r="N20" i="1"/>
  <c r="T20" i="1" s="1"/>
  <c r="M20" i="1"/>
  <c r="H20" i="1" s="1"/>
  <c r="G20" i="1"/>
  <c r="AF19" i="1"/>
  <c r="N19" i="1" s="1"/>
  <c r="X19" i="1"/>
  <c r="U19" i="1"/>
  <c r="R19" i="1"/>
  <c r="Q19" i="1"/>
  <c r="P19" i="1"/>
  <c r="O19" i="1"/>
  <c r="M19" i="1"/>
  <c r="H19" i="1" s="1"/>
  <c r="G19" i="1"/>
  <c r="AC18" i="1"/>
  <c r="X18" i="1"/>
  <c r="W18" i="1"/>
  <c r="V18" i="1"/>
  <c r="T18" i="1"/>
  <c r="S18" i="1"/>
  <c r="R18" i="1"/>
  <c r="Q18" i="1"/>
  <c r="P18" i="1"/>
  <c r="O18" i="1"/>
  <c r="U18" i="1" s="1"/>
  <c r="N18" i="1"/>
  <c r="M18" i="1"/>
  <c r="H18" i="1"/>
  <c r="G18" i="1"/>
  <c r="X17" i="1"/>
  <c r="V17" i="1"/>
  <c r="U17" i="1"/>
  <c r="R17" i="1"/>
  <c r="Q17" i="1"/>
  <c r="P17" i="1"/>
  <c r="O17" i="1"/>
  <c r="N17" i="1"/>
  <c r="W17" i="1" s="1"/>
  <c r="M17" i="1"/>
  <c r="S17" i="1" s="1"/>
  <c r="J17" i="1"/>
  <c r="T17" i="1" s="1"/>
  <c r="G17" i="1"/>
  <c r="X16" i="1"/>
  <c r="U16" i="1"/>
  <c r="R16" i="1"/>
  <c r="Q16" i="1"/>
  <c r="P16" i="1"/>
  <c r="O16" i="1"/>
  <c r="N16" i="1"/>
  <c r="M16" i="1"/>
  <c r="S16" i="1" s="1"/>
  <c r="J16" i="1"/>
  <c r="T16" i="1" s="1"/>
  <c r="G16" i="1"/>
  <c r="X15" i="1"/>
  <c r="W15" i="1"/>
  <c r="T15" i="1"/>
  <c r="R15" i="1"/>
  <c r="Q15" i="1"/>
  <c r="P15" i="1"/>
  <c r="O15" i="1"/>
  <c r="U15" i="1" s="1"/>
  <c r="U12" i="1" s="1"/>
  <c r="N15" i="1"/>
  <c r="M15" i="1"/>
  <c r="I15" i="1"/>
  <c r="S15" i="1" s="1"/>
  <c r="H15" i="1"/>
  <c r="W14" i="1"/>
  <c r="V14" i="1"/>
  <c r="S14" i="1"/>
  <c r="R14" i="1"/>
  <c r="Q14" i="1"/>
  <c r="P14" i="1"/>
  <c r="O14" i="1"/>
  <c r="U14" i="1" s="1"/>
  <c r="U4" i="1" s="1"/>
  <c r="N14" i="1"/>
  <c r="T14" i="1" s="1"/>
  <c r="M14" i="1"/>
  <c r="H14" i="1" s="1"/>
  <c r="G14" i="1"/>
  <c r="X13" i="1"/>
  <c r="W13" i="1"/>
  <c r="U13" i="1"/>
  <c r="T13" i="1"/>
  <c r="R13" i="1"/>
  <c r="Q13" i="1"/>
  <c r="P13" i="1"/>
  <c r="O13" i="1"/>
  <c r="O12" i="1" s="1"/>
  <c r="N13" i="1"/>
  <c r="M13" i="1"/>
  <c r="H13" i="1" s="1"/>
  <c r="G13" i="1"/>
  <c r="BK12" i="1"/>
  <c r="BJ12" i="1"/>
  <c r="Q12" i="1" s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P12" i="1" s="1"/>
  <c r="R12" i="1"/>
  <c r="L12" i="1"/>
  <c r="K12" i="1"/>
  <c r="J12" i="1"/>
  <c r="I12" i="1"/>
  <c r="G12" i="1" s="1"/>
  <c r="F12" i="1"/>
  <c r="E12" i="1"/>
  <c r="X11" i="1"/>
  <c r="V11" i="1"/>
  <c r="U11" i="1"/>
  <c r="R11" i="1"/>
  <c r="Q11" i="1"/>
  <c r="P11" i="1"/>
  <c r="O11" i="1"/>
  <c r="N11" i="1"/>
  <c r="T11" i="1" s="1"/>
  <c r="M11" i="1"/>
  <c r="H11" i="1" s="1"/>
  <c r="G11" i="1"/>
  <c r="X10" i="1"/>
  <c r="W10" i="1"/>
  <c r="T10" i="1"/>
  <c r="R10" i="1"/>
  <c r="Q10" i="1"/>
  <c r="P10" i="1"/>
  <c r="O10" i="1"/>
  <c r="U10" i="1" s="1"/>
  <c r="N10" i="1"/>
  <c r="M10" i="1"/>
  <c r="I10" i="1"/>
  <c r="S10" i="1" s="1"/>
  <c r="H10" i="1"/>
  <c r="W9" i="1"/>
  <c r="V9" i="1"/>
  <c r="S9" i="1"/>
  <c r="R9" i="1"/>
  <c r="Q9" i="1"/>
  <c r="P9" i="1"/>
  <c r="O9" i="1"/>
  <c r="U9" i="1" s="1"/>
  <c r="N9" i="1"/>
  <c r="T9" i="1" s="1"/>
  <c r="M9" i="1"/>
  <c r="H9" i="1" s="1"/>
  <c r="G9" i="1"/>
  <c r="X8" i="1"/>
  <c r="W8" i="1"/>
  <c r="U8" i="1"/>
  <c r="T8" i="1"/>
  <c r="R8" i="1"/>
  <c r="Q8" i="1"/>
  <c r="P8" i="1"/>
  <c r="O8" i="1"/>
  <c r="N8" i="1"/>
  <c r="M8" i="1"/>
  <c r="H8" i="1" s="1"/>
  <c r="G8" i="1"/>
  <c r="V7" i="1"/>
  <c r="S7" i="1"/>
  <c r="R7" i="1"/>
  <c r="Q7" i="1"/>
  <c r="P7" i="1"/>
  <c r="O7" i="1"/>
  <c r="U7" i="1" s="1"/>
  <c r="N7" i="1"/>
  <c r="T7" i="1" s="1"/>
  <c r="M7" i="1"/>
  <c r="H7" i="1" s="1"/>
  <c r="G7" i="1"/>
  <c r="X6" i="1"/>
  <c r="W6" i="1"/>
  <c r="U6" i="1"/>
  <c r="T6" i="1"/>
  <c r="R6" i="1"/>
  <c r="Q6" i="1"/>
  <c r="P6" i="1"/>
  <c r="O6" i="1"/>
  <c r="N6" i="1"/>
  <c r="M6" i="1"/>
  <c r="S6" i="1" s="1"/>
  <c r="H6" i="1"/>
  <c r="G6" i="1"/>
  <c r="T5" i="1"/>
  <c r="S5" i="1"/>
  <c r="R5" i="1"/>
  <c r="Q5" i="1"/>
  <c r="P5" i="1"/>
  <c r="O5" i="1"/>
  <c r="U5" i="1" s="1"/>
  <c r="N5" i="1"/>
  <c r="M5" i="1"/>
  <c r="BK4" i="1"/>
  <c r="BJ4" i="1"/>
  <c r="Q4" i="1" s="1"/>
  <c r="BI4" i="1"/>
  <c r="P4" i="1" s="1"/>
  <c r="BH4" i="1"/>
  <c r="BG4" i="1"/>
  <c r="BF4" i="1"/>
  <c r="BF3" i="1" s="1"/>
  <c r="BE4" i="1"/>
  <c r="BD4" i="1"/>
  <c r="BC4" i="1"/>
  <c r="BB4" i="1"/>
  <c r="BB3" i="1" s="1"/>
  <c r="BA4" i="1"/>
  <c r="AZ4" i="1"/>
  <c r="AY4" i="1"/>
  <c r="AX4" i="1"/>
  <c r="AX3" i="1" s="1"/>
  <c r="AW4" i="1"/>
  <c r="AV4" i="1"/>
  <c r="AU4" i="1"/>
  <c r="AT4" i="1"/>
  <c r="AT3" i="1" s="1"/>
  <c r="AS4" i="1"/>
  <c r="AR4" i="1"/>
  <c r="AQ4" i="1"/>
  <c r="AP4" i="1"/>
  <c r="AP3" i="1" s="1"/>
  <c r="AO4" i="1"/>
  <c r="AN4" i="1"/>
  <c r="AM4" i="1"/>
  <c r="AL4" i="1"/>
  <c r="AL3" i="1" s="1"/>
  <c r="AK4" i="1"/>
  <c r="AJ4" i="1"/>
  <c r="AI4" i="1"/>
  <c r="AH4" i="1"/>
  <c r="AH3" i="1" s="1"/>
  <c r="AG4" i="1"/>
  <c r="AF4" i="1"/>
  <c r="AE4" i="1"/>
  <c r="AD4" i="1"/>
  <c r="AD3" i="1" s="1"/>
  <c r="AC4" i="1"/>
  <c r="AB4" i="1"/>
  <c r="AA4" i="1"/>
  <c r="Z4" i="1"/>
  <c r="Y4" i="1"/>
  <c r="R4" i="1"/>
  <c r="O4" i="1"/>
  <c r="X4" i="1" s="1"/>
  <c r="N4" i="1"/>
  <c r="M4" i="1"/>
  <c r="L4" i="1"/>
  <c r="J4" i="1"/>
  <c r="I4" i="1"/>
  <c r="V4" i="1" s="1"/>
  <c r="F4" i="1"/>
  <c r="F3" i="1" s="1"/>
  <c r="E4" i="1"/>
  <c r="H4" i="1" s="1"/>
  <c r="BH3" i="1"/>
  <c r="BG3" i="1"/>
  <c r="BE3" i="1"/>
  <c r="BD3" i="1"/>
  <c r="BC3" i="1"/>
  <c r="BA3" i="1"/>
  <c r="AZ3" i="1"/>
  <c r="AY3" i="1"/>
  <c r="AW3" i="1"/>
  <c r="AV3" i="1"/>
  <c r="AU3" i="1"/>
  <c r="AS3" i="1"/>
  <c r="AR3" i="1"/>
  <c r="AQ3" i="1"/>
  <c r="AO3" i="1"/>
  <c r="AN3" i="1"/>
  <c r="AM3" i="1"/>
  <c r="AK3" i="1"/>
  <c r="AJ3" i="1"/>
  <c r="AG3" i="1"/>
  <c r="AE3" i="1"/>
  <c r="AC3" i="1"/>
  <c r="AB3" i="1"/>
  <c r="AA3" i="1"/>
  <c r="Y3" i="1"/>
  <c r="L3" i="1"/>
  <c r="K3" i="1"/>
  <c r="E3" i="1"/>
  <c r="X12" i="1" l="1"/>
  <c r="T49" i="1"/>
  <c r="T19" i="1"/>
  <c r="T12" i="1" s="1"/>
  <c r="W19" i="1"/>
  <c r="N12" i="1"/>
  <c r="W12" i="1" s="1"/>
  <c r="T4" i="1"/>
  <c r="T31" i="1"/>
  <c r="X45" i="1"/>
  <c r="V47" i="1"/>
  <c r="T51" i="1"/>
  <c r="V53" i="1"/>
  <c r="V55" i="1"/>
  <c r="V68" i="1"/>
  <c r="H68" i="1"/>
  <c r="W4" i="1"/>
  <c r="W7" i="1"/>
  <c r="BJ3" i="1"/>
  <c r="G4" i="1"/>
  <c r="V6" i="1"/>
  <c r="X7" i="1"/>
  <c r="V8" i="1"/>
  <c r="X9" i="1"/>
  <c r="S11" i="1"/>
  <c r="S4" i="1" s="1"/>
  <c r="W11" i="1"/>
  <c r="V13" i="1"/>
  <c r="X14" i="1"/>
  <c r="V16" i="1"/>
  <c r="H17" i="1"/>
  <c r="V19" i="1"/>
  <c r="S20" i="1"/>
  <c r="W20" i="1"/>
  <c r="S21" i="1"/>
  <c r="S12" i="1" s="1"/>
  <c r="W21" i="1"/>
  <c r="V24" i="1"/>
  <c r="X25" i="1"/>
  <c r="V26" i="1"/>
  <c r="X27" i="1"/>
  <c r="S29" i="1"/>
  <c r="W29" i="1"/>
  <c r="X30" i="1"/>
  <c r="S32" i="1"/>
  <c r="W32" i="1"/>
  <c r="S34" i="1"/>
  <c r="W34" i="1"/>
  <c r="X35" i="1"/>
  <c r="S37" i="1"/>
  <c r="W37" i="1"/>
  <c r="S39" i="1"/>
  <c r="W39" i="1"/>
  <c r="V41" i="1"/>
  <c r="W42" i="1"/>
  <c r="T45" i="1"/>
  <c r="T46" i="1"/>
  <c r="N49" i="1"/>
  <c r="W49" i="1" s="1"/>
  <c r="X49" i="1"/>
  <c r="H50" i="1"/>
  <c r="S50" i="1"/>
  <c r="Q51" i="1"/>
  <c r="H52" i="1"/>
  <c r="S52" i="1"/>
  <c r="W53" i="1"/>
  <c r="W55" i="1"/>
  <c r="S56" i="1"/>
  <c r="V57" i="1"/>
  <c r="T63" i="1"/>
  <c r="T65" i="1"/>
  <c r="X68" i="1"/>
  <c r="O67" i="1"/>
  <c r="X67" i="1" s="1"/>
  <c r="BI67" i="1"/>
  <c r="P68" i="1"/>
  <c r="P67" i="1" s="1"/>
  <c r="T74" i="1"/>
  <c r="T68" i="1" s="1"/>
  <c r="T67" i="1" s="1"/>
  <c r="W74" i="1"/>
  <c r="T80" i="1"/>
  <c r="U89" i="1"/>
  <c r="S8" i="1"/>
  <c r="G10" i="1"/>
  <c r="V10" i="1"/>
  <c r="S13" i="1"/>
  <c r="G15" i="1"/>
  <c r="V15" i="1"/>
  <c r="H16" i="1"/>
  <c r="W16" i="1"/>
  <c r="S19" i="1"/>
  <c r="S26" i="1"/>
  <c r="S41" i="1"/>
  <c r="H46" i="1"/>
  <c r="H47" i="1"/>
  <c r="T50" i="1"/>
  <c r="T52" i="1"/>
  <c r="S53" i="1"/>
  <c r="S54" i="1"/>
  <c r="S55" i="1"/>
  <c r="X58" i="1"/>
  <c r="S61" i="1"/>
  <c r="Q68" i="1"/>
  <c r="Q67" i="1" s="1"/>
  <c r="M12" i="1"/>
  <c r="X43" i="1"/>
  <c r="V46" i="1"/>
  <c r="T47" i="1"/>
  <c r="X48" i="1"/>
  <c r="H54" i="1"/>
  <c r="H56" i="1"/>
  <c r="G68" i="1"/>
  <c r="R68" i="1"/>
  <c r="BK67" i="1"/>
  <c r="T71" i="1"/>
  <c r="W71" i="1"/>
  <c r="H98" i="1"/>
  <c r="M97" i="1"/>
  <c r="V98" i="1"/>
  <c r="V100" i="1"/>
  <c r="V102" i="1"/>
  <c r="X108" i="1"/>
  <c r="W110" i="1"/>
  <c r="R114" i="1"/>
  <c r="N114" i="1"/>
  <c r="W114" i="1" s="1"/>
  <c r="W115" i="1"/>
  <c r="AI119" i="1"/>
  <c r="AI96" i="1" s="1"/>
  <c r="AI3" i="1" s="1"/>
  <c r="Q120" i="1"/>
  <c r="Q119" i="1" s="1"/>
  <c r="BK119" i="1"/>
  <c r="BK96" i="1" s="1"/>
  <c r="R96" i="1" s="1"/>
  <c r="R120" i="1"/>
  <c r="R119" i="1" s="1"/>
  <c r="W121" i="1"/>
  <c r="N120" i="1"/>
  <c r="T121" i="1"/>
  <c r="T137" i="1"/>
  <c r="W137" i="1"/>
  <c r="W136" i="1" s="1"/>
  <c r="N136" i="1"/>
  <c r="Z159" i="1"/>
  <c r="Z3" i="1" s="1"/>
  <c r="Q160" i="1"/>
  <c r="S165" i="1"/>
  <c r="V73" i="1"/>
  <c r="H74" i="1"/>
  <c r="X74" i="1"/>
  <c r="H75" i="1"/>
  <c r="X75" i="1"/>
  <c r="V76" i="1"/>
  <c r="H77" i="1"/>
  <c r="W78" i="1"/>
  <c r="M80" i="1"/>
  <c r="M67" i="1" s="1"/>
  <c r="H81" i="1"/>
  <c r="X81" i="1"/>
  <c r="V82" i="1"/>
  <c r="H83" i="1"/>
  <c r="X83" i="1"/>
  <c r="H84" i="1"/>
  <c r="W85" i="1"/>
  <c r="W87" i="1"/>
  <c r="V88" i="1"/>
  <c r="N89" i="1"/>
  <c r="W89" i="1" s="1"/>
  <c r="V89" i="1"/>
  <c r="H94" i="1"/>
  <c r="X94" i="1"/>
  <c r="V95" i="1"/>
  <c r="J96" i="1"/>
  <c r="J3" i="1" s="1"/>
  <c r="Q97" i="1"/>
  <c r="W98" i="1"/>
  <c r="W100" i="1"/>
  <c r="W102" i="1"/>
  <c r="V105" i="1"/>
  <c r="H107" i="1"/>
  <c r="T108" i="1"/>
  <c r="T109" i="1"/>
  <c r="X110" i="1"/>
  <c r="T115" i="1"/>
  <c r="G120" i="1"/>
  <c r="G119" i="1" s="1"/>
  <c r="U130" i="1"/>
  <c r="R159" i="1"/>
  <c r="S73" i="1"/>
  <c r="S68" i="1" s="1"/>
  <c r="S76" i="1"/>
  <c r="T78" i="1"/>
  <c r="T77" i="1" s="1"/>
  <c r="U81" i="1"/>
  <c r="U80" i="1" s="1"/>
  <c r="S82" i="1"/>
  <c r="S80" i="1" s="1"/>
  <c r="T85" i="1"/>
  <c r="T84" i="1" s="1"/>
  <c r="S88" i="1"/>
  <c r="S84" i="1" s="1"/>
  <c r="S95" i="1"/>
  <c r="S89" i="1" s="1"/>
  <c r="S98" i="1"/>
  <c r="S99" i="1"/>
  <c r="S100" i="1"/>
  <c r="S101" i="1"/>
  <c r="S102" i="1"/>
  <c r="S103" i="1"/>
  <c r="X104" i="1"/>
  <c r="V107" i="1"/>
  <c r="P114" i="1"/>
  <c r="T116" i="1"/>
  <c r="H120" i="1"/>
  <c r="V120" i="1"/>
  <c r="P120" i="1"/>
  <c r="P119" i="1" s="1"/>
  <c r="T154" i="1"/>
  <c r="N68" i="1"/>
  <c r="U98" i="1"/>
  <c r="H99" i="1"/>
  <c r="U100" i="1"/>
  <c r="H101" i="1"/>
  <c r="U102" i="1"/>
  <c r="H103" i="1"/>
  <c r="T105" i="1"/>
  <c r="T97" i="1" s="1"/>
  <c r="X106" i="1"/>
  <c r="V109" i="1"/>
  <c r="X120" i="1"/>
  <c r="O119" i="1"/>
  <c r="X119" i="1" s="1"/>
  <c r="S130" i="1"/>
  <c r="T140" i="1"/>
  <c r="R160" i="1"/>
  <c r="Q159" i="1"/>
  <c r="P160" i="1"/>
  <c r="BI159" i="1"/>
  <c r="P159" i="1" s="1"/>
  <c r="S160" i="1"/>
  <c r="T123" i="1"/>
  <c r="H125" i="1"/>
  <c r="S125" i="1"/>
  <c r="U126" i="1"/>
  <c r="U120" i="1" s="1"/>
  <c r="U119" i="1" s="1"/>
  <c r="S127" i="1"/>
  <c r="S129" i="1"/>
  <c r="T132" i="1"/>
  <c r="T134" i="1"/>
  <c r="T130" i="1" s="1"/>
  <c r="U137" i="1"/>
  <c r="U136" i="1" s="1"/>
  <c r="T139" i="1"/>
  <c r="S141" i="1"/>
  <c r="U142" i="1"/>
  <c r="S143" i="1"/>
  <c r="T146" i="1"/>
  <c r="T145" i="1" s="1"/>
  <c r="S149" i="1"/>
  <c r="S145" i="1" s="1"/>
  <c r="T153" i="1"/>
  <c r="S155" i="1"/>
  <c r="U156" i="1"/>
  <c r="T158" i="1"/>
  <c r="X161" i="1"/>
  <c r="V162" i="1"/>
  <c r="P168" i="1"/>
  <c r="T169" i="1"/>
  <c r="BI119" i="1"/>
  <c r="BI96" i="1" s="1"/>
  <c r="P96" i="1" s="1"/>
  <c r="V126" i="1"/>
  <c r="H127" i="1"/>
  <c r="H129" i="1"/>
  <c r="W131" i="1"/>
  <c r="W130" i="1" s="1"/>
  <c r="O136" i="1"/>
  <c r="V137" i="1"/>
  <c r="V136" i="1" s="1"/>
  <c r="M140" i="1"/>
  <c r="H140" i="1" s="1"/>
  <c r="H141" i="1"/>
  <c r="X141" i="1"/>
  <c r="X140" i="1" s="1"/>
  <c r="V142" i="1"/>
  <c r="H143" i="1"/>
  <c r="X143" i="1"/>
  <c r="N145" i="1"/>
  <c r="W145" i="1" s="1"/>
  <c r="V145" i="1"/>
  <c r="W147" i="1"/>
  <c r="H149" i="1"/>
  <c r="X149" i="1"/>
  <c r="H150" i="1"/>
  <c r="W151" i="1"/>
  <c r="W152" i="1"/>
  <c r="M154" i="1"/>
  <c r="H155" i="1"/>
  <c r="X155" i="1"/>
  <c r="V156" i="1"/>
  <c r="I159" i="1"/>
  <c r="M160" i="1"/>
  <c r="V161" i="1"/>
  <c r="V164" i="1"/>
  <c r="H165" i="1"/>
  <c r="X166" i="1"/>
  <c r="O165" i="1"/>
  <c r="X165" i="1" s="1"/>
  <c r="U167" i="1"/>
  <c r="U165" i="1" s="1"/>
  <c r="U160" i="1" s="1"/>
  <c r="R168" i="1"/>
  <c r="U141" i="1"/>
  <c r="U140" i="1" s="1"/>
  <c r="S142" i="1"/>
  <c r="T151" i="1"/>
  <c r="T150" i="1" s="1"/>
  <c r="U155" i="1"/>
  <c r="S156" i="1"/>
  <c r="X163" i="1"/>
  <c r="V167" i="1"/>
  <c r="H167" i="1"/>
  <c r="M136" i="1"/>
  <c r="H136" i="1" s="1"/>
  <c r="P161" i="1"/>
  <c r="H162" i="1"/>
  <c r="T164" i="1"/>
  <c r="T161" i="1" s="1"/>
  <c r="T160" i="1" s="1"/>
  <c r="W165" i="1"/>
  <c r="H166" i="1"/>
  <c r="V166" i="1"/>
  <c r="P169" i="1"/>
  <c r="X169" i="1"/>
  <c r="U172" i="1"/>
  <c r="S173" i="1"/>
  <c r="S169" i="1" s="1"/>
  <c r="S168" i="1" s="1"/>
  <c r="W173" i="1"/>
  <c r="U174" i="1"/>
  <c r="S175" i="1"/>
  <c r="W175" i="1"/>
  <c r="V177" i="1"/>
  <c r="T178" i="1"/>
  <c r="T176" i="1" s="1"/>
  <c r="X178" i="1"/>
  <c r="T179" i="1"/>
  <c r="X179" i="1"/>
  <c r="T180" i="1"/>
  <c r="X180" i="1"/>
  <c r="T181" i="1"/>
  <c r="X181" i="1"/>
  <c r="V182" i="1"/>
  <c r="U184" i="1"/>
  <c r="U185" i="1"/>
  <c r="S186" i="1"/>
  <c r="S183" i="1" s="1"/>
  <c r="W186" i="1"/>
  <c r="U187" i="1"/>
  <c r="M169" i="1"/>
  <c r="Q169" i="1"/>
  <c r="V172" i="1"/>
  <c r="H173" i="1"/>
  <c r="V174" i="1"/>
  <c r="H175" i="1"/>
  <c r="H176" i="1"/>
  <c r="O183" i="1"/>
  <c r="X183" i="1" s="1"/>
  <c r="H186" i="1"/>
  <c r="V187" i="1"/>
  <c r="N168" i="1"/>
  <c r="H67" i="1" l="1"/>
  <c r="V67" i="1"/>
  <c r="V169" i="1"/>
  <c r="H169" i="1"/>
  <c r="M168" i="1"/>
  <c r="T168" i="1"/>
  <c r="T159" i="1" s="1"/>
  <c r="S159" i="1"/>
  <c r="U183" i="1"/>
  <c r="U169" i="1"/>
  <c r="U168" i="1" s="1"/>
  <c r="U159" i="1" s="1"/>
  <c r="U154" i="1"/>
  <c r="H160" i="1"/>
  <c r="M159" i="1"/>
  <c r="V160" i="1"/>
  <c r="S140" i="1"/>
  <c r="S120" i="1"/>
  <c r="U97" i="1"/>
  <c r="U96" i="1" s="1"/>
  <c r="M119" i="1"/>
  <c r="S97" i="1"/>
  <c r="T136" i="1"/>
  <c r="H97" i="1"/>
  <c r="V97" i="1"/>
  <c r="M96" i="1"/>
  <c r="W168" i="1"/>
  <c r="N159" i="1"/>
  <c r="W159" i="1" s="1"/>
  <c r="G159" i="1"/>
  <c r="I3" i="1"/>
  <c r="G3" i="1" s="1"/>
  <c r="V154" i="1"/>
  <c r="H154" i="1"/>
  <c r="W68" i="1"/>
  <c r="N67" i="1"/>
  <c r="O96" i="1"/>
  <c r="X96" i="1" s="1"/>
  <c r="S67" i="1"/>
  <c r="T114" i="1"/>
  <c r="T96" i="1" s="1"/>
  <c r="T3" i="1" s="1"/>
  <c r="T120" i="1"/>
  <c r="T119" i="1" s="1"/>
  <c r="R67" i="1"/>
  <c r="BK3" i="1"/>
  <c r="R3" i="1" s="1"/>
  <c r="Q96" i="1"/>
  <c r="BI3" i="1"/>
  <c r="P3" i="1" s="1"/>
  <c r="Q3" i="1"/>
  <c r="O160" i="1"/>
  <c r="S154" i="1"/>
  <c r="V80" i="1"/>
  <c r="H80" i="1"/>
  <c r="N119" i="1"/>
  <c r="W120" i="1"/>
  <c r="H12" i="1"/>
  <c r="V12" i="1"/>
  <c r="U3" i="1" l="1"/>
  <c r="V168" i="1"/>
  <c r="H168" i="1"/>
  <c r="V159" i="1"/>
  <c r="H159" i="1"/>
  <c r="W67" i="1"/>
  <c r="S119" i="1"/>
  <c r="S96" i="1" s="1"/>
  <c r="S3" i="1" s="1"/>
  <c r="M3" i="1"/>
  <c r="W119" i="1"/>
  <c r="N96" i="1"/>
  <c r="W96" i="1" s="1"/>
  <c r="H96" i="1"/>
  <c r="V96" i="1"/>
  <c r="O159" i="1"/>
  <c r="X159" i="1" s="1"/>
  <c r="X160" i="1"/>
  <c r="H119" i="1"/>
  <c r="V119" i="1"/>
  <c r="O3" i="1" l="1"/>
  <c r="X3" i="1" s="1"/>
  <c r="N3" i="1"/>
  <c r="W3" i="1" s="1"/>
  <c r="H3" i="1"/>
  <c r="V3" i="1"/>
</calcChain>
</file>

<file path=xl/comments1.xml><?xml version="1.0" encoding="utf-8"?>
<comments xmlns="http://schemas.openxmlformats.org/spreadsheetml/2006/main">
  <authors>
    <author/>
  </authors>
  <commentList>
    <comment ref="D3" authorId="0">
      <text>
        <r>
          <rPr>
            <sz val="11"/>
            <color rgb="FF000000"/>
            <rFont val="Calibri"/>
            <scheme val="minor"/>
          </rPr>
          <t>Incluir o valor da MATRIZ PREVISTO PARA O CAMPUS
======</t>
        </r>
      </text>
    </comment>
  </commentList>
</comments>
</file>

<file path=xl/sharedStrings.xml><?xml version="1.0" encoding="utf-8"?>
<sst xmlns="http://schemas.openxmlformats.org/spreadsheetml/2006/main" count="499" uniqueCount="346">
  <si>
    <t>VALOR PLANEJADO</t>
  </si>
  <si>
    <t>VALOR EMPENHADO</t>
  </si>
  <si>
    <t>VALOR LIQUIDADO</t>
  </si>
  <si>
    <t xml:space="preserve">VALOR PAGO </t>
  </si>
  <si>
    <t>SALDO (DISPONÍVEL NO EMPENHO)</t>
  </si>
  <si>
    <t>PERCENTUAL GASTO EM RELAÇÃO AO EMPENHADO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</si>
  <si>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</si>
  <si>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</si>
  <si>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</si>
  <si>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</si>
  <si>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</si>
  <si>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</si>
  <si>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</si>
  <si>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</si>
  <si>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</si>
  <si>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</si>
  <si>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</si>
  <si>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</si>
  <si>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PAGAMENTOS REALIZADOS NO EXERCÍCIO</t>
  </si>
  <si>
    <t>PLANO DE AÇÃO 2022</t>
  </si>
  <si>
    <t>DESCRIÇÃO DA AÇÃO</t>
  </si>
  <si>
    <t>MATRIZ ORÇAMENTÁRIA</t>
  </si>
  <si>
    <t>OUTROS</t>
  </si>
  <si>
    <t>% empenhado da MATRIZ (planejado)</t>
  </si>
  <si>
    <t>% liquidado da MATRIZ (planejado)</t>
  </si>
  <si>
    <t>MATRIZ</t>
  </si>
  <si>
    <t>RAP</t>
  </si>
  <si>
    <t>RAP ANULADO</t>
  </si>
  <si>
    <t>MATRIZ
(empenhado)</t>
  </si>
  <si>
    <t>OUTROS 
(empenhado)</t>
  </si>
  <si>
    <t>MATRIZ
(emp)</t>
  </si>
  <si>
    <t>OUTROS 
(emp.)</t>
  </si>
  <si>
    <t>NE ANO</t>
  </si>
  <si>
    <t>NE RAP</t>
  </si>
  <si>
    <t>RUBRICA</t>
  </si>
  <si>
    <t>TOTAL</t>
  </si>
  <si>
    <t>DG - DIREÇÃO GERAL</t>
  </si>
  <si>
    <t>2022NE000009</t>
  </si>
  <si>
    <t>33.90.14-14</t>
  </si>
  <si>
    <t>Diárias a servidores</t>
  </si>
  <si>
    <t>33.90.39-10</t>
  </si>
  <si>
    <t>Aluguel de Sala</t>
  </si>
  <si>
    <t>33.90.39-12</t>
  </si>
  <si>
    <t>Sonorização</t>
  </si>
  <si>
    <t>2021NE000121</t>
  </si>
  <si>
    <t>33.90.39-14</t>
  </si>
  <si>
    <t>Confecções, instalações e locações de bens imóveis</t>
  </si>
  <si>
    <t>33.90.39-23</t>
  </si>
  <si>
    <t>Fornecimento de coofebreak em eventos</t>
  </si>
  <si>
    <t>2022NE000007-2022NE000019</t>
  </si>
  <si>
    <t>33.90.39-05</t>
  </si>
  <si>
    <t>Contratação de servições gráficos</t>
  </si>
  <si>
    <t>33.90.39-22</t>
  </si>
  <si>
    <t>Participação em feiras e eventos</t>
  </si>
  <si>
    <t>DAD - DIRETORIA DE ADMINISTRAÇÃO</t>
  </si>
  <si>
    <t>2022NE000012</t>
  </si>
  <si>
    <t>2022NE000021</t>
  </si>
  <si>
    <t>33.90.33-01</t>
  </si>
  <si>
    <t>Reembolso de Passagens (terrestres, aéreas, ...)</t>
  </si>
  <si>
    <t>2022NE000023</t>
  </si>
  <si>
    <t>2021NE000002</t>
  </si>
  <si>
    <t>33.90.39-43</t>
  </si>
  <si>
    <t xml:space="preserve">Energia elétrica </t>
  </si>
  <si>
    <t>2021NE000057-2020NE800236</t>
  </si>
  <si>
    <t>33.90.39-47</t>
  </si>
  <si>
    <t xml:space="preserve">Serviços postais, Correios </t>
  </si>
  <si>
    <t>2021NE000010</t>
  </si>
  <si>
    <t>33.90.37-03</t>
  </si>
  <si>
    <t>Vigilância Predial (4 postos de trabalho)</t>
  </si>
  <si>
    <t>2021NE000071</t>
  </si>
  <si>
    <t>2021NE000007</t>
  </si>
  <si>
    <t>33.90.37-02</t>
  </si>
  <si>
    <t>Limpeza (10 postos de trabalhos)</t>
  </si>
  <si>
    <t>2021NE000008</t>
  </si>
  <si>
    <t>33.90.37-01</t>
  </si>
  <si>
    <t>Jardinagem (1 posto de trabalho)</t>
  </si>
  <si>
    <t>2021NE000041</t>
  </si>
  <si>
    <t>33.90.39-78</t>
  </si>
  <si>
    <t xml:space="preserve">Coleta de Resíduos </t>
  </si>
  <si>
    <t>2022NE000001</t>
  </si>
  <si>
    <t>2021NE000009</t>
  </si>
  <si>
    <t>Manutenção predial Infra (1 posto de trabalho)</t>
  </si>
  <si>
    <t>2021NE000006</t>
  </si>
  <si>
    <t xml:space="preserve">Manutenção Agropecuária (1 posto de trabalho) </t>
  </si>
  <si>
    <t>Auxiliar Administrativo terceirizado</t>
  </si>
  <si>
    <t>2021NE000085</t>
  </si>
  <si>
    <t>33.90.39-17</t>
  </si>
  <si>
    <t xml:space="preserve">Manutenção extintores e mangueiras </t>
  </si>
  <si>
    <t>33.90.39-16</t>
  </si>
  <si>
    <t xml:space="preserve">Manutenção elétrica </t>
  </si>
  <si>
    <t>2021NE000109</t>
  </si>
  <si>
    <t>33.90.39-20</t>
  </si>
  <si>
    <t>Manutenção persianas e cortinas</t>
  </si>
  <si>
    <t>2021NE000110</t>
  </si>
  <si>
    <t>Manutenção de ar condicionado</t>
  </si>
  <si>
    <t>Manutenção e conservação de bens móveis- hidráulica-reparos</t>
  </si>
  <si>
    <t>2021NE000035 -2021NE000126</t>
  </si>
  <si>
    <t xml:space="preserve">Manutenção de equipamentos de laboratório </t>
  </si>
  <si>
    <t>2021NE000113-2021NE000114</t>
  </si>
  <si>
    <t xml:space="preserve">Manutenção Corretiva e Preventiva Equip.de Refrigeração </t>
  </si>
  <si>
    <t>Manutenção de maquinários agrícolas</t>
  </si>
  <si>
    <t>2021NE000061</t>
  </si>
  <si>
    <t>Manutenção do serviço de detetização</t>
  </si>
  <si>
    <t>2021NE000093</t>
  </si>
  <si>
    <t>44.90.52-99</t>
  </si>
  <si>
    <t>Aquisição de equipamentos de uso geral</t>
  </si>
  <si>
    <t>2021NE000118-2021NE000119-2020NE800172</t>
  </si>
  <si>
    <t>44.90.52-42</t>
  </si>
  <si>
    <t>Aquisição de mobiliário</t>
  </si>
  <si>
    <t>2021NE000124</t>
  </si>
  <si>
    <t>44.90.52-19</t>
  </si>
  <si>
    <t>Aquisição de discotecas e filmotecas</t>
  </si>
  <si>
    <t>33.90.30-01</t>
  </si>
  <si>
    <t>Manutenção de frotas - Combustível</t>
  </si>
  <si>
    <t>33.90.39-19</t>
  </si>
  <si>
    <t>Manutenção frota prestação de serviços</t>
  </si>
  <si>
    <t>2021NE000004</t>
  </si>
  <si>
    <t xml:space="preserve">Publicidade legal em jornais </t>
  </si>
  <si>
    <t>2022NE000008</t>
  </si>
  <si>
    <t>2021NE000086</t>
  </si>
  <si>
    <t>33.91.47-12</t>
  </si>
  <si>
    <t>Obrigações tributárias (PIS)</t>
  </si>
  <si>
    <t>2022NE000018</t>
  </si>
  <si>
    <t>33.90.39-69</t>
  </si>
  <si>
    <t xml:space="preserve">Seguro veicular e IPVA </t>
  </si>
  <si>
    <t>2022NE000003</t>
  </si>
  <si>
    <t>2020NE800144</t>
  </si>
  <si>
    <t>33.90.30-99</t>
  </si>
  <si>
    <t xml:space="preserve">Material de Consumo conservação </t>
  </si>
  <si>
    <t>2021NE000097-2021NE000099-2021NE000100-2021NE000101-2021NE000102-2021NE000104-2021NE000105</t>
  </si>
  <si>
    <t>33.90.30</t>
  </si>
  <si>
    <t>Material consumo LEPEPs Ensino</t>
  </si>
  <si>
    <t>2022NE000004-2022NE000005-2022NE000006-2022NE000017-2022NE000020-2022NE000022-2022NE000024-2022NE000025</t>
  </si>
  <si>
    <r>
      <rPr>
        <sz val="11"/>
        <color theme="1"/>
        <rFont val="Calibri"/>
      </rPr>
      <t>2021NE000123-</t>
    </r>
    <r>
      <rPr>
        <sz val="11"/>
        <color theme="1"/>
        <rFont val="Calibri"/>
      </rPr>
      <t>2020NE800153-2020NE800155-2020NE800170</t>
    </r>
  </si>
  <si>
    <t>Material consumo LEPEPs  Produção</t>
  </si>
  <si>
    <t>33.90.30-16</t>
  </si>
  <si>
    <t>Material de expediente</t>
  </si>
  <si>
    <t>2021NE000047</t>
  </si>
  <si>
    <t>44.90.51-91</t>
  </si>
  <si>
    <t>Ampliação do Prédio Administrativo - Prédio D</t>
  </si>
  <si>
    <r>
      <rPr>
        <sz val="11"/>
        <color theme="1"/>
        <rFont val="Calibri"/>
      </rPr>
      <t>2021NE000048-</t>
    </r>
    <r>
      <rPr>
        <sz val="11"/>
        <color theme="1"/>
        <rFont val="Calibri"/>
      </rPr>
      <t>2020NE800193</t>
    </r>
  </si>
  <si>
    <t xml:space="preserve">Reforma do refeitório e rede de gás </t>
  </si>
  <si>
    <t>2021NE000108</t>
  </si>
  <si>
    <t xml:space="preserve">Aditivo obra do refeitório </t>
  </si>
  <si>
    <t>2021NE000062-2021NE000063</t>
  </si>
  <si>
    <r>
      <t>Pintura dos Prédios do Campus-</t>
    </r>
    <r>
      <rPr>
        <b/>
        <sz val="12"/>
        <color rgb="FF000000"/>
        <rFont val="Calibri"/>
      </rPr>
      <t xml:space="preserve"> </t>
    </r>
  </si>
  <si>
    <t>2022NE000026</t>
  </si>
  <si>
    <t>2021NE000095-2021NE000096</t>
  </si>
  <si>
    <t xml:space="preserve">Execução dos Projetos de PPCI </t>
  </si>
  <si>
    <t>2021NE000122 e 2021NE000117</t>
  </si>
  <si>
    <t>44.90.52</t>
  </si>
  <si>
    <t>Enfardadeira - Bebedouros</t>
  </si>
  <si>
    <t>2021NE000089-2021NE00090-2021NE000091-2021NE000092</t>
  </si>
  <si>
    <r>
      <t>Aquisição de móveis</t>
    </r>
    <r>
      <rPr>
        <sz val="12"/>
        <rFont val="Calibri"/>
        <family val="2"/>
      </rPr>
      <t xml:space="preserve"> - Emenda da Bancada Gaúcha</t>
    </r>
  </si>
  <si>
    <t>33.91.39-05</t>
  </si>
  <si>
    <t>Projeto para vídeo segurança</t>
  </si>
  <si>
    <t>33.90.30-28</t>
  </si>
  <si>
    <t>Aquisição de Câmeras e materais de vídeo segurança</t>
  </si>
  <si>
    <t>33.90.30-21</t>
  </si>
  <si>
    <t>Aquisição materiais e utensílios para refeitório</t>
  </si>
  <si>
    <t>2021NE000067</t>
  </si>
  <si>
    <t>Aquisição de materiais para enfrentamento COVID 19</t>
  </si>
  <si>
    <t>44.90.51-92</t>
  </si>
  <si>
    <t>Ampliação Prédio CAE - Aditivo</t>
  </si>
  <si>
    <t>Serviços de manutenção tabela SINAPI</t>
  </si>
  <si>
    <t>44.90.51-99</t>
  </si>
  <si>
    <t>Execução dos Projetos de PPCI</t>
  </si>
  <si>
    <t>33.90.39</t>
  </si>
  <si>
    <t>Cercamento nova área doada pela prefeitura</t>
  </si>
  <si>
    <t>Motorista terceirizado</t>
  </si>
  <si>
    <t>44.90.51</t>
  </si>
  <si>
    <t>Terminal de ônibus</t>
  </si>
  <si>
    <t>Projeto de Adaptação das Instalações para atendimento ao SIM</t>
  </si>
  <si>
    <t>Ampliação Cantina</t>
  </si>
  <si>
    <t>Sala Motoristas</t>
  </si>
  <si>
    <t>Calçamento</t>
  </si>
  <si>
    <t>DPDI - DIRETORIA DE PLANEJ E DESENV INSTITUCIONAL</t>
  </si>
  <si>
    <t>GERAL</t>
  </si>
  <si>
    <t>2022NE000013</t>
  </si>
  <si>
    <t>2021NE000037</t>
  </si>
  <si>
    <t>33.90.39-58</t>
  </si>
  <si>
    <t>Telefonia e Internet - Telefonia Fixa</t>
  </si>
  <si>
    <t>33.90.40-13</t>
  </si>
  <si>
    <t xml:space="preserve">Telefonia e Internet - Link Internet </t>
  </si>
  <si>
    <t>2021NE000012</t>
  </si>
  <si>
    <t>Telefonia e Internet - Manutenção central telefônica</t>
  </si>
  <si>
    <t>33.90.39-56</t>
  </si>
  <si>
    <t>Manutenção de Hardware</t>
  </si>
  <si>
    <t>2022NE000002</t>
  </si>
  <si>
    <t>2020NE800119</t>
  </si>
  <si>
    <t>33.90.40-16</t>
  </si>
  <si>
    <t>Manutenção de Impressoras/Outsourcing de Impressão</t>
  </si>
  <si>
    <t>PIIQP (reserva institucional  1%=23.296,54)</t>
  </si>
  <si>
    <t>PIIQPPE (reserva institucional  1%=23.296,54)</t>
  </si>
  <si>
    <t>PID (reserva Institucional 1%= R$ 23.296,54)</t>
  </si>
  <si>
    <t>Material de consumo</t>
  </si>
  <si>
    <t>33.90.36-28</t>
  </si>
  <si>
    <t>Horas Curso/Concurso</t>
  </si>
  <si>
    <t>CAPACITAÇÃO DE SERVIDORES</t>
  </si>
  <si>
    <t>2022NE000011</t>
  </si>
  <si>
    <t>Inscrições</t>
  </si>
  <si>
    <t>PROCESSO SELETIVO</t>
  </si>
  <si>
    <t>Processo Seletivo - serviços de seleção e treinamento</t>
  </si>
  <si>
    <t>33.90.39-63</t>
  </si>
  <si>
    <t>Processo Seletivo - serviços gráficos</t>
  </si>
  <si>
    <t>2021NE000036</t>
  </si>
  <si>
    <t>33.90.39-90</t>
  </si>
  <si>
    <t>EBC</t>
  </si>
  <si>
    <t xml:space="preserve">Processo Seletivo - Carro de Som </t>
  </si>
  <si>
    <t>TI</t>
  </si>
  <si>
    <t xml:space="preserve">FUNDO DE TI (reserva instit. 2,5%= 59.491,34) </t>
  </si>
  <si>
    <r>
      <rPr>
        <sz val="12"/>
        <rFont val="Calibri"/>
        <family val="2"/>
      </rPr>
      <t xml:space="preserve">Equipamentos e Material Permanente </t>
    </r>
    <r>
      <rPr>
        <b/>
        <sz val="12"/>
        <rFont val="Calibri"/>
        <family val="2"/>
      </rPr>
      <t>(Despesa de capital)</t>
    </r>
  </si>
  <si>
    <t xml:space="preserve">Equipamentos - </t>
  </si>
  <si>
    <t>2022NE000027</t>
  </si>
  <si>
    <t xml:space="preserve">Manutenção de Equipamentos de Informática </t>
  </si>
  <si>
    <t>33.90.39-11</t>
  </si>
  <si>
    <t xml:space="preserve">Licença de softwares </t>
  </si>
  <si>
    <t>DE - DIRETORIA DE ENSINO</t>
  </si>
  <si>
    <t>2022NE000015</t>
  </si>
  <si>
    <t>2022NE000016</t>
  </si>
  <si>
    <t>33.90.36-02</t>
  </si>
  <si>
    <t>Diárias a colaboradores</t>
  </si>
  <si>
    <r>
      <t xml:space="preserve">Material permanente </t>
    </r>
    <r>
      <rPr>
        <b/>
        <sz val="12"/>
        <rFont val="Calibri"/>
        <family val="2"/>
      </rPr>
      <t>(Despesa de capital)</t>
    </r>
  </si>
  <si>
    <t>Manutenção Equipamentos Laboratórios</t>
  </si>
  <si>
    <t>Locação de software</t>
  </si>
  <si>
    <t>33.90.40-21</t>
  </si>
  <si>
    <t xml:space="preserve">Outros Serviços de Terceiros P.J. </t>
  </si>
  <si>
    <t>Seguro de vida estudantes</t>
  </si>
  <si>
    <t>Ações inclusivas - (cuidadores,...)</t>
  </si>
  <si>
    <t>Pagamento horas a palestrantes</t>
  </si>
  <si>
    <t>2021NE000120</t>
  </si>
  <si>
    <t>33.90.33-09</t>
  </si>
  <si>
    <t xml:space="preserve">Fretamento de ônibus </t>
  </si>
  <si>
    <t>2021NE000094</t>
  </si>
  <si>
    <t>44.90.52-35</t>
  </si>
  <si>
    <t xml:space="preserve">Material de Tic Permanente </t>
  </si>
  <si>
    <t>33.90.47</t>
  </si>
  <si>
    <t xml:space="preserve">Tributos </t>
  </si>
  <si>
    <t xml:space="preserve">Curso/Concurso </t>
  </si>
  <si>
    <t>2021NE000112</t>
  </si>
  <si>
    <t>Serviços Gráficos</t>
  </si>
  <si>
    <t>33.90.36-69</t>
  </si>
  <si>
    <t>Seguro alunos (Reitoria)</t>
  </si>
  <si>
    <t>PROJETOS DE ENSINO (reserva institucional 1%=23.296,54)</t>
  </si>
  <si>
    <t>33.90.18-01</t>
  </si>
  <si>
    <t>Bolsas PROJEN / Monitorias</t>
  </si>
  <si>
    <t>33.90.20-01</t>
  </si>
  <si>
    <t>Aux. a pesquisadores projetos de ensino (fomento)</t>
  </si>
  <si>
    <t>Material de consumo para projetos de ensino</t>
  </si>
  <si>
    <t>ASSISTÊNCIA ESTUDANTIL</t>
  </si>
  <si>
    <t xml:space="preserve">5% CUSTEIO DO CAMPUS </t>
  </si>
  <si>
    <t>33.90.39.41</t>
  </si>
  <si>
    <t>Reserva Assistência Estudantil</t>
  </si>
  <si>
    <t xml:space="preserve">Monitor de Aluno Especial </t>
  </si>
  <si>
    <t>33.90.47-18</t>
  </si>
  <si>
    <t>Patronal Monitores</t>
  </si>
  <si>
    <t xml:space="preserve">Material Saúde Consumo </t>
  </si>
  <si>
    <t>2020NE800194-2020NE800198-2020NE800206-2020NE800221</t>
  </si>
  <si>
    <t>Material Saúde Consumo (COVID 19)</t>
  </si>
  <si>
    <t>33.90.37.01</t>
  </si>
  <si>
    <t>Reserva Ações Inclusivas</t>
  </si>
  <si>
    <t>44.90.52.35</t>
  </si>
  <si>
    <t>Equipamentos para Áudio-Projetor Multimidia</t>
  </si>
  <si>
    <t>2021NE000116</t>
  </si>
  <si>
    <t xml:space="preserve">Obra de Ampliação CAE </t>
  </si>
  <si>
    <t>Material de Consumo (sala de música)</t>
  </si>
  <si>
    <t>PNAES</t>
  </si>
  <si>
    <t>33.90.18</t>
  </si>
  <si>
    <t>Auxílios/Bolsa Estudantes (Permanência, Transporte, Eventos e Atleta)</t>
  </si>
  <si>
    <t xml:space="preserve">Auxílio Evento </t>
  </si>
  <si>
    <t>Auxílio Eventual</t>
  </si>
  <si>
    <t>Auxílio atleta</t>
  </si>
  <si>
    <t>33.90.32-05</t>
  </si>
  <si>
    <t xml:space="preserve">Alimentação Escolar (Agricultura Familiar) </t>
  </si>
  <si>
    <t>RIP</t>
  </si>
  <si>
    <t>33.90.39-41</t>
  </si>
  <si>
    <t>Fornecimento Alimentação (orçamento)</t>
  </si>
  <si>
    <t>Fornecimento Alimentação (extraorçamentário)</t>
  </si>
  <si>
    <t>2021NE000127</t>
  </si>
  <si>
    <t>FNDE</t>
  </si>
  <si>
    <r>
      <rPr>
        <sz val="12"/>
        <color theme="1"/>
        <rFont val="Calibri"/>
      </rPr>
      <t xml:space="preserve">Alimentação Escolar </t>
    </r>
    <r>
      <rPr>
        <sz val="12"/>
        <color rgb="FF7030A0"/>
        <rFont val="Calibri"/>
      </rPr>
      <t>(FNDE)</t>
    </r>
  </si>
  <si>
    <t>Alimentação Escolar (Agricultura Familiar) -chamada Pública</t>
  </si>
  <si>
    <t>Chamada Pública (agricultura Familiar )</t>
  </si>
  <si>
    <t>2021NE000106</t>
  </si>
  <si>
    <t>33.90.32-20</t>
  </si>
  <si>
    <t>Fornecimento de Alimentação</t>
  </si>
  <si>
    <t xml:space="preserve">AÇÕES INCLUSIVAS </t>
  </si>
  <si>
    <t xml:space="preserve">Patronal </t>
  </si>
  <si>
    <t>2021NE000052</t>
  </si>
  <si>
    <t>Serviços de seleção e treinamento</t>
  </si>
  <si>
    <t>BIBLIOTECA</t>
  </si>
  <si>
    <t>2020NE800067</t>
  </si>
  <si>
    <t>44.90.52-18</t>
  </si>
  <si>
    <t>Material Permanente (móveis / livros)</t>
  </si>
  <si>
    <t>Biblioteca- Etiquetas RFD</t>
  </si>
  <si>
    <t>Biblioteca -Etiquetas</t>
  </si>
  <si>
    <t>COORDENAÇÕES EIXOS/CURSOS</t>
  </si>
  <si>
    <t>Material de Consumo</t>
  </si>
  <si>
    <t>2020NE800230</t>
  </si>
  <si>
    <t>Material permanente (equipamentos para laboratório) (NUGEDI, NUGEA)</t>
  </si>
  <si>
    <t>Material permanente (equipamentos) (NUGEDI, NUGEA)</t>
  </si>
  <si>
    <t xml:space="preserve">Material Permanente (Aquisição Bibliográfica) </t>
  </si>
  <si>
    <t>,</t>
  </si>
  <si>
    <t>DPEP - DIRETORIA DE PESQUISA, EXTENSÃO E PRODUÇÃO</t>
  </si>
  <si>
    <t xml:space="preserve">PESQUISA </t>
  </si>
  <si>
    <t>PROJETOS DE PESQUISA (reserva 1,5% = 34.944,80)</t>
  </si>
  <si>
    <t xml:space="preserve">Bolsas de Iniciação Científica e Tecn. </t>
  </si>
  <si>
    <t>2022NE000014</t>
  </si>
  <si>
    <t>OUTRAS DESPESAS COM PESQUISA</t>
  </si>
  <si>
    <t xml:space="preserve">Coordenação de Pós Graduação </t>
  </si>
  <si>
    <t>EXTENSÃO</t>
  </si>
  <si>
    <t>PROJETOS DE EXTENSÃO</t>
  </si>
  <si>
    <t>Reserva Extensão - Bolsas/Auxílio ao Pesquisador</t>
  </si>
  <si>
    <t>Bolsas / Projetos Extensão alunos</t>
  </si>
  <si>
    <t>33.90.36-07</t>
  </si>
  <si>
    <t xml:space="preserve">Estagiários </t>
  </si>
  <si>
    <t>Bolsa Coordenação Pós</t>
  </si>
  <si>
    <t>2021NE000054</t>
  </si>
  <si>
    <t>OUTRAS DESPESAS COM EXTENSÃO</t>
  </si>
  <si>
    <t xml:space="preserve">Nugedis </t>
  </si>
  <si>
    <t>NUGEA</t>
  </si>
  <si>
    <t>NIT</t>
  </si>
  <si>
    <t>33.90.36-99</t>
  </si>
  <si>
    <t xml:space="preserve">Gráfica </t>
  </si>
  <si>
    <t>PRODUÇÃO</t>
  </si>
  <si>
    <t>2021NE000031</t>
  </si>
  <si>
    <t>33.90.30-18</t>
  </si>
  <si>
    <t>Material e Medicamentos p/ uso veterinário</t>
  </si>
  <si>
    <t>2020NE800232</t>
  </si>
  <si>
    <t>33.90.30-12</t>
  </si>
  <si>
    <t>Material de Coudelaria</t>
  </si>
  <si>
    <t xml:space="preserve">Serviço de Palestrante </t>
  </si>
  <si>
    <t>Apoio/Fomento as Ações de Extensão</t>
  </si>
  <si>
    <t>alterar plano de ação 2021</t>
  </si>
  <si>
    <t>*Tirei 1.000,00 do ensino-adm e coloquei na DE-biblioteca</t>
  </si>
  <si>
    <t>EMENDA DEPUTADO BOHN GASS - CUSTEIO</t>
  </si>
  <si>
    <t>EMENDA PARLAMENTAR  DA BANCADA GAÚCHA - EQUIPAMENTOS</t>
  </si>
  <si>
    <t>ALIMENTAÇÃO ESCOLAR - PNAE - FNDE</t>
  </si>
  <si>
    <t>TED SETEC-REEQUELÍBRIO E ADITIVO PRÉDIO D</t>
  </si>
  <si>
    <t>EXTRA REITORIA-REEQUELÍBRIO REFEITÓRIO</t>
  </si>
  <si>
    <t>RECURSO ADITIVO REFEITORIO-NOSSO</t>
  </si>
  <si>
    <t>EXECUÇÃO E ADEQUAÇÃO PPCI</t>
  </si>
  <si>
    <t>REVERSÃO CAE P/OBRA</t>
  </si>
  <si>
    <t>REVERSÃO CUSTEIO P/BENS PERMANENTE</t>
  </si>
  <si>
    <t>REVERSÃO CAE P/BENS PERMANENTE</t>
  </si>
  <si>
    <t>PLANILHA DE CONTROLE DA EXECUÇÃO ORÇAMENTÁRIA-Acum.Março/2022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</si>
</sst>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_-&quot;R$&quot;\ * #,##0.00_-;\-&quot;R$&quot;\ * #,##0.00_-;_-&quot;R$&quot;\ * &quot;-&quot;??_-;_-@"/>
    <numFmt numFmtId="166" formatCode="[$R$ -416]#,##0.00"/>
  </numFmts>
  <fonts count="46">
    <font>
      <sz val="11"/>
      <color rgb="FF000000"/>
      <name val="Calibri"/>
      <scheme val="minor"/>
    </font>
    <font>
      <b/>
      <sz val="14"/>
      <color theme="1"/>
      <name val="Calibri"/>
    </font>
    <font>
      <b/>
      <sz val="12"/>
      <color theme="1"/>
      <name val="Calibri"/>
    </font>
    <font>
      <sz val="11"/>
      <name val="Calibri"/>
    </font>
    <font>
      <b/>
      <sz val="12"/>
      <color rgb="FF000000"/>
      <name val="Calibri"/>
    </font>
    <font>
      <sz val="16"/>
      <color rgb="FF000000"/>
      <name val="Calibri"/>
    </font>
    <font>
      <b/>
      <sz val="16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sz val="10"/>
      <color rgb="FF000000"/>
      <name val="Calibri"/>
    </font>
    <font>
      <sz val="12"/>
      <color theme="5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rgb="FF9900FF"/>
      <name val="Calibri"/>
    </font>
    <font>
      <sz val="11"/>
      <color rgb="FF444444"/>
      <name val="Calibri"/>
    </font>
    <font>
      <sz val="11"/>
      <color rgb="FF0000FF"/>
      <name val="Calibri"/>
    </font>
    <font>
      <b/>
      <sz val="12"/>
      <color rgb="FF0070C0"/>
      <name val="Calibri"/>
    </font>
    <font>
      <b/>
      <sz val="12"/>
      <color theme="4"/>
      <name val="Calibri"/>
    </font>
    <font>
      <b/>
      <sz val="11"/>
      <color rgb="FF0070C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7030A0"/>
      <name val="Calibri"/>
    </font>
    <font>
      <sz val="12"/>
      <color rgb="FFAD5281"/>
      <name val="Calibri"/>
    </font>
    <font>
      <b/>
      <sz val="12"/>
      <color rgb="FFAD5281"/>
      <name val="Calibri"/>
    </font>
    <font>
      <b/>
      <i/>
      <sz val="12"/>
      <color rgb="FF000000"/>
      <name val="Calibri"/>
    </font>
    <font>
      <b/>
      <sz val="12"/>
      <color rgb="FFA64D79"/>
      <name val="Calibri"/>
    </font>
    <font>
      <sz val="12"/>
      <color rgb="FFFF0000"/>
      <name val="Calibri"/>
    </font>
    <font>
      <b/>
      <sz val="12"/>
      <name val="Calibri"/>
      <family val="2"/>
    </font>
    <font>
      <b/>
      <sz val="12"/>
      <color rgb="FF0000FF"/>
      <name val="Calibri"/>
    </font>
    <font>
      <sz val="12"/>
      <color rgb="FF0000FF"/>
      <name val="Calibri"/>
    </font>
    <font>
      <sz val="12"/>
      <color theme="1"/>
      <name val="Calibri"/>
      <family val="2"/>
    </font>
    <font>
      <b/>
      <sz val="12"/>
      <color rgb="FFF1C232"/>
      <name val="Calibri"/>
    </font>
    <font>
      <b/>
      <sz val="12"/>
      <color rgb="FF00B050"/>
      <name val="Calibri"/>
    </font>
    <font>
      <b/>
      <sz val="12"/>
      <color rgb="FFE69138"/>
      <name val="Calibri"/>
    </font>
    <font>
      <sz val="12"/>
      <color rgb="FFA64D79"/>
      <name val="Calibri"/>
    </font>
    <font>
      <b/>
      <sz val="12"/>
      <color rgb="FF3D85C6"/>
      <name val="Calibri"/>
    </font>
    <font>
      <sz val="12"/>
      <color rgb="FF7030A0"/>
      <name val="Calibri"/>
    </font>
    <font>
      <sz val="12"/>
      <color rgb="FF93C47D"/>
      <name val="Calibri"/>
    </font>
    <font>
      <b/>
      <i/>
      <sz val="12"/>
      <color rgb="FF0000FF"/>
      <name val="Calibri"/>
    </font>
    <font>
      <b/>
      <sz val="12"/>
      <color rgb="FF4A86E8"/>
      <name val="Calibri"/>
    </font>
    <font>
      <b/>
      <sz val="12"/>
      <color rgb="FF1155CC"/>
      <name val="Calibri"/>
    </font>
    <font>
      <sz val="10"/>
      <color theme="1"/>
      <name val="Calibri"/>
    </font>
    <font>
      <sz val="9"/>
      <color theme="1"/>
      <name val="Calibri"/>
    </font>
    <font>
      <b/>
      <sz val="12"/>
      <color rgb="FFFF0000"/>
      <name val="Calibri"/>
    </font>
    <font>
      <b/>
      <sz val="11"/>
      <color rgb="FFFF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theme="6"/>
        <bgColor theme="6"/>
      </patternFill>
    </fill>
    <fill>
      <patternFill patternType="solid">
        <fgColor rgb="FFD5A6BD"/>
        <bgColor rgb="FFD5A6BD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</fills>
  <borders count="5">
    <border>
      <left/>
      <right/>
      <top/>
      <bottom/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165" fontId="4" fillId="2" borderId="4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8" borderId="4" xfId="0" applyFont="1" applyFill="1" applyBorder="1" applyAlignment="1">
      <alignment vertical="center"/>
    </xf>
    <xf numFmtId="165" fontId="4" fillId="8" borderId="4" xfId="0" applyNumberFormat="1" applyFont="1" applyFill="1" applyBorder="1" applyAlignment="1">
      <alignment horizontal="center" vertical="center"/>
    </xf>
    <xf numFmtId="10" fontId="4" fillId="8" borderId="4" xfId="0" applyNumberFormat="1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vertical="center" wrapText="1"/>
    </xf>
    <xf numFmtId="165" fontId="8" fillId="9" borderId="4" xfId="0" applyNumberFormat="1" applyFont="1" applyFill="1" applyBorder="1" applyAlignment="1">
      <alignment horizontal="right" vertical="center" wrapText="1"/>
    </xf>
    <xf numFmtId="165" fontId="9" fillId="9" borderId="4" xfId="0" applyNumberFormat="1" applyFont="1" applyFill="1" applyBorder="1" applyAlignment="1">
      <alignment horizontal="right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65" fontId="7" fillId="1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3" fontId="7" fillId="9" borderId="4" xfId="0" applyNumberFormat="1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/>
    </xf>
    <xf numFmtId="165" fontId="11" fillId="0" borderId="4" xfId="0" applyNumberFormat="1" applyFont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left" vertical="center"/>
    </xf>
    <xf numFmtId="164" fontId="6" fillId="8" borderId="4" xfId="0" applyNumberFormat="1" applyFont="1" applyFill="1" applyBorder="1" applyAlignment="1">
      <alignment horizontal="center" vertical="center"/>
    </xf>
    <xf numFmtId="10" fontId="4" fillId="8" borderId="4" xfId="0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9" borderId="4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/>
    <xf numFmtId="0" fontId="12" fillId="9" borderId="4" xfId="0" applyFont="1" applyFill="1" applyBorder="1" applyAlignment="1">
      <alignment horizontal="left" vertical="center" wrapText="1"/>
    </xf>
    <xf numFmtId="165" fontId="13" fillId="9" borderId="4" xfId="0" applyNumberFormat="1" applyFont="1" applyFill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/>
    </xf>
    <xf numFmtId="165" fontId="14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/>
    <xf numFmtId="0" fontId="12" fillId="9" borderId="4" xfId="0" applyFont="1" applyFill="1" applyBorder="1" applyAlignment="1">
      <alignment vertical="center" wrapText="1"/>
    </xf>
    <xf numFmtId="165" fontId="15" fillId="11" borderId="4" xfId="0" applyNumberFormat="1" applyFont="1" applyFill="1" applyBorder="1"/>
    <xf numFmtId="165" fontId="8" fillId="0" borderId="4" xfId="0" applyNumberFormat="1" applyFont="1" applyBorder="1"/>
    <xf numFmtId="165" fontId="8" fillId="11" borderId="4" xfId="0" applyNumberFormat="1" applyFont="1" applyFill="1" applyBorder="1" applyAlignment="1"/>
    <xf numFmtId="165" fontId="7" fillId="11" borderId="4" xfId="0" applyNumberFormat="1" applyFont="1" applyFill="1" applyBorder="1" applyAlignment="1">
      <alignment horizontal="center" vertical="center"/>
    </xf>
    <xf numFmtId="165" fontId="8" fillId="11" borderId="4" xfId="0" applyNumberFormat="1" applyFont="1" applyFill="1" applyBorder="1"/>
    <xf numFmtId="0" fontId="8" fillId="9" borderId="4" xfId="0" applyFont="1" applyFill="1" applyBorder="1" applyAlignment="1">
      <alignment vertical="center" wrapText="1"/>
    </xf>
    <xf numFmtId="165" fontId="16" fillId="9" borderId="4" xfId="0" applyNumberFormat="1" applyFont="1" applyFill="1" applyBorder="1" applyAlignment="1">
      <alignment horizontal="right" vertical="center" wrapText="1"/>
    </xf>
    <xf numFmtId="165" fontId="17" fillId="0" borderId="4" xfId="0" applyNumberFormat="1" applyFont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/>
    <xf numFmtId="165" fontId="19" fillId="9" borderId="4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Border="1" applyAlignment="1">
      <alignment horizontal="right" vertical="center"/>
    </xf>
    <xf numFmtId="0" fontId="8" fillId="9" borderId="4" xfId="0" applyFont="1" applyFill="1" applyBorder="1" applyAlignment="1"/>
    <xf numFmtId="0" fontId="13" fillId="9" borderId="4" xfId="0" applyFont="1" applyFill="1" applyBorder="1"/>
    <xf numFmtId="165" fontId="7" fillId="0" borderId="4" xfId="0" applyNumberFormat="1" applyFont="1" applyBorder="1" applyAlignment="1">
      <alignment horizontal="center" vertical="center" wrapText="1"/>
    </xf>
    <xf numFmtId="0" fontId="13" fillId="9" borderId="4" xfId="0" applyFont="1" applyFill="1" applyBorder="1" applyAlignment="1"/>
    <xf numFmtId="0" fontId="20" fillId="9" borderId="4" xfId="0" applyFont="1" applyFill="1" applyBorder="1" applyAlignment="1">
      <alignment vertical="center" wrapText="1"/>
    </xf>
    <xf numFmtId="165" fontId="21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165" fontId="7" fillId="10" borderId="4" xfId="0" applyNumberFormat="1" applyFont="1" applyFill="1" applyBorder="1" applyAlignment="1">
      <alignment horizontal="right" vertical="center"/>
    </xf>
    <xf numFmtId="165" fontId="12" fillId="9" borderId="4" xfId="0" applyNumberFormat="1" applyFont="1" applyFill="1" applyBorder="1" applyAlignment="1">
      <alignment horizontal="center" vertical="center" wrapText="1"/>
    </xf>
    <xf numFmtId="165" fontId="9" fillId="9" borderId="4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10" fontId="4" fillId="6" borderId="4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8" fillId="0" borderId="4" xfId="0" applyFont="1" applyBorder="1"/>
    <xf numFmtId="3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165" fontId="7" fillId="9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12" fillId="0" borderId="4" xfId="0" applyNumberFormat="1" applyFont="1" applyBorder="1" applyAlignment="1">
      <alignment horizontal="right" vertical="center"/>
    </xf>
    <xf numFmtId="0" fontId="23" fillId="12" borderId="4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left" vertical="center" wrapText="1"/>
    </xf>
    <xf numFmtId="0" fontId="24" fillId="12" borderId="4" xfId="0" applyFont="1" applyFill="1" applyBorder="1" applyAlignment="1">
      <alignment vertical="center" wrapText="1"/>
    </xf>
    <xf numFmtId="165" fontId="24" fillId="12" borderId="4" xfId="0" applyNumberFormat="1" applyFont="1" applyFill="1" applyBorder="1" applyAlignment="1">
      <alignment horizontal="center" vertical="center" wrapText="1"/>
    </xf>
    <xf numFmtId="165" fontId="23" fillId="12" borderId="4" xfId="0" applyNumberFormat="1" applyFont="1" applyFill="1" applyBorder="1" applyAlignment="1">
      <alignment vertical="center" wrapText="1"/>
    </xf>
    <xf numFmtId="165" fontId="23" fillId="12" borderId="4" xfId="0" applyNumberFormat="1" applyFont="1" applyFill="1" applyBorder="1" applyAlignment="1">
      <alignment horizontal="center" vertical="center"/>
    </xf>
    <xf numFmtId="165" fontId="23" fillId="3" borderId="4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 wrapText="1"/>
    </xf>
    <xf numFmtId="165" fontId="2" fillId="12" borderId="4" xfId="0" applyNumberFormat="1" applyFont="1" applyFill="1" applyBorder="1" applyAlignment="1">
      <alignment horizontal="center" vertical="center" wrapText="1"/>
    </xf>
    <xf numFmtId="165" fontId="24" fillId="11" borderId="4" xfId="0" applyNumberFormat="1" applyFont="1" applyFill="1" applyBorder="1" applyAlignment="1">
      <alignment horizontal="center" vertical="center" wrapText="1"/>
    </xf>
    <xf numFmtId="165" fontId="23" fillId="11" borderId="4" xfId="0" applyNumberFormat="1" applyFont="1" applyFill="1" applyBorder="1" applyAlignment="1">
      <alignment horizontal="center" vertical="center" wrapText="1"/>
    </xf>
    <xf numFmtId="165" fontId="25" fillId="11" borderId="0" xfId="0" applyNumberFormat="1" applyFont="1" applyFill="1" applyBorder="1" applyAlignment="1">
      <alignment horizontal="center"/>
    </xf>
    <xf numFmtId="164" fontId="25" fillId="11" borderId="0" xfId="0" applyNumberFormat="1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vertical="center" wrapText="1"/>
    </xf>
    <xf numFmtId="165" fontId="24" fillId="6" borderId="4" xfId="0" applyNumberFormat="1" applyFont="1" applyFill="1" applyBorder="1" applyAlignment="1">
      <alignment horizontal="center" vertical="center" wrapText="1"/>
    </xf>
    <xf numFmtId="10" fontId="26" fillId="3" borderId="4" xfId="0" applyNumberFormat="1" applyFont="1" applyFill="1" applyBorder="1" applyAlignment="1">
      <alignment horizontal="center" vertical="center" wrapText="1"/>
    </xf>
    <xf numFmtId="10" fontId="26" fillId="2" borderId="4" xfId="0" applyNumberFormat="1" applyFont="1" applyFill="1" applyBorder="1" applyAlignment="1">
      <alignment horizontal="center" vertical="center" wrapText="1"/>
    </xf>
    <xf numFmtId="10" fontId="24" fillId="6" borderId="4" xfId="0" applyNumberFormat="1" applyFont="1" applyFill="1" applyBorder="1" applyAlignment="1">
      <alignment horizontal="center" vertical="center" wrapText="1"/>
    </xf>
    <xf numFmtId="165" fontId="4" fillId="10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10" fontId="4" fillId="5" borderId="4" xfId="0" applyNumberFormat="1" applyFont="1" applyFill="1" applyBorder="1" applyAlignment="1">
      <alignment horizontal="center" vertical="center" wrapText="1"/>
    </xf>
    <xf numFmtId="10" fontId="4" fillId="6" borderId="4" xfId="0" applyNumberFormat="1" applyFont="1" applyFill="1" applyBorder="1" applyAlignment="1">
      <alignment horizontal="center" vertical="center" wrapText="1"/>
    </xf>
    <xf numFmtId="165" fontId="27" fillId="9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left" vertical="center" wrapText="1"/>
    </xf>
    <xf numFmtId="0" fontId="28" fillId="12" borderId="4" xfId="0" applyFont="1" applyFill="1" applyBorder="1" applyAlignment="1">
      <alignment vertical="center" wrapText="1"/>
    </xf>
    <xf numFmtId="165" fontId="29" fillId="12" borderId="4" xfId="0" applyNumberFormat="1" applyFont="1" applyFill="1" applyBorder="1" applyAlignment="1">
      <alignment horizontal="center" vertical="center" wrapText="1"/>
    </xf>
    <xf numFmtId="165" fontId="29" fillId="0" borderId="4" xfId="0" applyNumberFormat="1" applyFont="1" applyBorder="1" applyAlignment="1">
      <alignment horizontal="center" vertical="center"/>
    </xf>
    <xf numFmtId="165" fontId="30" fillId="0" borderId="4" xfId="0" applyNumberFormat="1" applyFont="1" applyBorder="1" applyAlignment="1">
      <alignment horizontal="right" vertical="center"/>
    </xf>
    <xf numFmtId="165" fontId="30" fillId="0" borderId="4" xfId="0" applyNumberFormat="1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0" fontId="8" fillId="9" borderId="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/>
    </xf>
    <xf numFmtId="0" fontId="21" fillId="9" borderId="4" xfId="0" applyFont="1" applyFill="1" applyBorder="1" applyAlignment="1">
      <alignment vertical="center" wrapText="1"/>
    </xf>
    <xf numFmtId="165" fontId="30" fillId="9" borderId="4" xfId="0" applyNumberFormat="1" applyFont="1" applyFill="1" applyBorder="1" applyAlignment="1">
      <alignment horizontal="center" vertical="center" wrapText="1"/>
    </xf>
    <xf numFmtId="165" fontId="30" fillId="10" borderId="4" xfId="0" applyNumberFormat="1" applyFont="1" applyFill="1" applyBorder="1" applyAlignment="1">
      <alignment horizontal="center" vertical="center"/>
    </xf>
    <xf numFmtId="0" fontId="31" fillId="9" borderId="4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left"/>
    </xf>
    <xf numFmtId="165" fontId="4" fillId="9" borderId="4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left" vertical="center" wrapText="1"/>
    </xf>
    <xf numFmtId="165" fontId="4" fillId="11" borderId="4" xfId="0" applyNumberFormat="1" applyFont="1" applyFill="1" applyBorder="1" applyAlignment="1">
      <alignment horizontal="center" vertical="center" wrapText="1"/>
    </xf>
    <xf numFmtId="165" fontId="4" fillId="11" borderId="4" xfId="0" applyNumberFormat="1" applyFont="1" applyFill="1" applyBorder="1" applyAlignment="1">
      <alignment horizontal="center" vertical="center"/>
    </xf>
    <xf numFmtId="165" fontId="4" fillId="11" borderId="0" xfId="0" applyNumberFormat="1" applyFont="1" applyFill="1" applyBorder="1" applyAlignment="1">
      <alignment horizontal="center"/>
    </xf>
    <xf numFmtId="10" fontId="4" fillId="11" borderId="0" xfId="0" applyNumberFormat="1" applyFont="1" applyFill="1" applyBorder="1" applyAlignment="1">
      <alignment horizontal="center"/>
    </xf>
    <xf numFmtId="0" fontId="24" fillId="6" borderId="4" xfId="0" applyFont="1" applyFill="1" applyBorder="1" applyAlignment="1">
      <alignment horizontal="left" vertical="center" wrapText="1"/>
    </xf>
    <xf numFmtId="10" fontId="26" fillId="5" borderId="4" xfId="0" applyNumberFormat="1" applyFont="1" applyFill="1" applyBorder="1" applyAlignment="1">
      <alignment horizontal="center" vertical="center" wrapText="1"/>
    </xf>
    <xf numFmtId="166" fontId="24" fillId="5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vertical="center" wrapText="1"/>
    </xf>
    <xf numFmtId="165" fontId="26" fillId="2" borderId="4" xfId="0" applyNumberFormat="1" applyFont="1" applyFill="1" applyBorder="1" applyAlignment="1">
      <alignment horizontal="center" vertical="center" wrapText="1"/>
    </xf>
    <xf numFmtId="165" fontId="26" fillId="3" borderId="4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horizontal="center"/>
    </xf>
    <xf numFmtId="10" fontId="26" fillId="0" borderId="0" xfId="0" applyNumberFormat="1" applyFont="1" applyAlignment="1">
      <alignment horizontal="center"/>
    </xf>
    <xf numFmtId="165" fontId="33" fillId="9" borderId="4" xfId="0" applyNumberFormat="1" applyFont="1" applyFill="1" applyBorder="1" applyAlignment="1">
      <alignment horizontal="center" vertical="center" wrapText="1"/>
    </xf>
    <xf numFmtId="165" fontId="26" fillId="5" borderId="4" xfId="0" applyNumberFormat="1" applyFont="1" applyFill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165" fontId="35" fillId="5" borderId="4" xfId="0" applyNumberFormat="1" applyFont="1" applyFill="1" applyBorder="1" applyAlignment="1">
      <alignment horizontal="center" vertical="center"/>
    </xf>
    <xf numFmtId="165" fontId="36" fillId="0" borderId="4" xfId="0" applyNumberFormat="1" applyFont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vertical="center" wrapText="1"/>
    </xf>
    <xf numFmtId="165" fontId="26" fillId="6" borderId="4" xfId="0" applyNumberFormat="1" applyFont="1" applyFill="1" applyBorder="1" applyAlignment="1">
      <alignment horizontal="center" vertical="center" wrapText="1"/>
    </xf>
    <xf numFmtId="10" fontId="26" fillId="6" borderId="4" xfId="0" applyNumberFormat="1" applyFont="1" applyFill="1" applyBorder="1" applyAlignment="1">
      <alignment horizontal="center" vertical="center" wrapText="1"/>
    </xf>
    <xf numFmtId="165" fontId="7" fillId="11" borderId="4" xfId="0" applyNumberFormat="1" applyFont="1" applyFill="1" applyBorder="1" applyAlignment="1">
      <alignment horizontal="center" vertical="center" wrapText="1"/>
    </xf>
    <xf numFmtId="165" fontId="38" fillId="0" borderId="4" xfId="0" applyNumberFormat="1" applyFont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vertical="center" wrapText="1"/>
    </xf>
    <xf numFmtId="165" fontId="24" fillId="5" borderId="4" xfId="0" applyNumberFormat="1" applyFont="1" applyFill="1" applyBorder="1" applyAlignment="1">
      <alignment horizontal="center" vertical="center" wrapText="1"/>
    </xf>
    <xf numFmtId="10" fontId="24" fillId="5" borderId="4" xfId="0" applyNumberFormat="1" applyFont="1" applyFill="1" applyBorder="1" applyAlignment="1">
      <alignment horizontal="center" vertical="center" wrapText="1"/>
    </xf>
    <xf numFmtId="165" fontId="35" fillId="3" borderId="4" xfId="0" applyNumberFormat="1" applyFont="1" applyFill="1" applyBorder="1" applyAlignment="1">
      <alignment horizontal="center" vertical="center"/>
    </xf>
    <xf numFmtId="10" fontId="26" fillId="2" borderId="4" xfId="0" applyNumberFormat="1" applyFont="1" applyFill="1" applyBorder="1" applyAlignment="1">
      <alignment horizontal="center" vertical="center"/>
    </xf>
    <xf numFmtId="165" fontId="7" fillId="13" borderId="4" xfId="0" applyNumberFormat="1" applyFont="1" applyFill="1" applyBorder="1" applyAlignment="1">
      <alignment horizontal="center" vertical="center"/>
    </xf>
    <xf numFmtId="165" fontId="39" fillId="10" borderId="4" xfId="0" applyNumberFormat="1" applyFont="1" applyFill="1" applyBorder="1" applyAlignment="1">
      <alignment horizontal="center" vertical="center"/>
    </xf>
    <xf numFmtId="165" fontId="7" fillId="9" borderId="4" xfId="0" applyNumberFormat="1" applyFont="1" applyFill="1" applyBorder="1" applyAlignment="1">
      <alignment horizontal="right" vertical="center" wrapText="1"/>
    </xf>
    <xf numFmtId="165" fontId="40" fillId="0" borderId="4" xfId="0" applyNumberFormat="1" applyFont="1" applyBorder="1" applyAlignment="1">
      <alignment horizontal="center" vertical="center"/>
    </xf>
    <xf numFmtId="165" fontId="7" fillId="12" borderId="4" xfId="0" applyNumberFormat="1" applyFont="1" applyFill="1" applyBorder="1" applyAlignment="1">
      <alignment horizontal="center" vertical="center"/>
    </xf>
    <xf numFmtId="165" fontId="33" fillId="0" borderId="4" xfId="0" applyNumberFormat="1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vertical="center" wrapText="1"/>
    </xf>
    <xf numFmtId="165" fontId="26" fillId="5" borderId="4" xfId="0" applyNumberFormat="1" applyFont="1" applyFill="1" applyBorder="1" applyAlignment="1">
      <alignment horizontal="center" vertical="center" wrapText="1"/>
    </xf>
    <xf numFmtId="10" fontId="26" fillId="5" borderId="4" xfId="0" applyNumberFormat="1" applyFont="1" applyFill="1" applyBorder="1" applyAlignment="1">
      <alignment horizontal="center" vertical="center"/>
    </xf>
    <xf numFmtId="165" fontId="41" fillId="0" borderId="4" xfId="0" applyNumberFormat="1" applyFont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165" fontId="12" fillId="10" borderId="4" xfId="0" applyNumberFormat="1" applyFont="1" applyFill="1" applyBorder="1" applyAlignment="1">
      <alignment horizontal="center" vertical="center"/>
    </xf>
    <xf numFmtId="165" fontId="29" fillId="1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42" fillId="10" borderId="0" xfId="0" applyFont="1" applyFill="1" applyBorder="1" applyAlignment="1">
      <alignment vertical="center"/>
    </xf>
    <xf numFmtId="0" fontId="42" fillId="10" borderId="0" xfId="0" applyFont="1" applyFill="1" applyBorder="1" applyAlignment="1">
      <alignment horizontal="left" vertical="center"/>
    </xf>
    <xf numFmtId="0" fontId="13" fillId="10" borderId="0" xfId="0" applyFont="1" applyFill="1" applyBorder="1"/>
    <xf numFmtId="0" fontId="7" fillId="11" borderId="0" xfId="0" applyFont="1" applyFill="1" applyAlignment="1">
      <alignment vertical="center"/>
    </xf>
    <xf numFmtId="4" fontId="12" fillId="11" borderId="0" xfId="0" applyNumberFormat="1" applyFont="1" applyFill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0" applyNumberFormat="1" applyFont="1" applyAlignment="1">
      <alignment vertical="center"/>
    </xf>
    <xf numFmtId="0" fontId="12" fillId="10" borderId="0" xfId="0" applyFont="1" applyFill="1" applyBorder="1" applyAlignment="1">
      <alignment vertical="center"/>
    </xf>
    <xf numFmtId="0" fontId="43" fillId="10" borderId="0" xfId="0" applyFont="1" applyFill="1" applyBorder="1" applyAlignment="1">
      <alignment horizontal="left"/>
    </xf>
    <xf numFmtId="164" fontId="7" fillId="11" borderId="0" xfId="0" applyNumberFormat="1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13" fillId="10" borderId="0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165" fontId="7" fillId="11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5" fillId="0" borderId="0" xfId="0" applyFont="1"/>
    <xf numFmtId="0" fontId="45" fillId="0" borderId="0" xfId="0" applyFont="1" applyAlignment="1">
      <alignment horizontal="left"/>
    </xf>
    <xf numFmtId="10" fontId="13" fillId="0" borderId="0" xfId="0" applyNumberFormat="1" applyFont="1"/>
    <xf numFmtId="0" fontId="8" fillId="0" borderId="0" xfId="0" applyFont="1" applyAlignment="1">
      <alignment horizontal="left"/>
    </xf>
    <xf numFmtId="0" fontId="8" fillId="14" borderId="0" xfId="0" applyFont="1" applyFill="1" applyBorder="1"/>
    <xf numFmtId="0" fontId="8" fillId="14" borderId="0" xfId="0" applyFont="1" applyFill="1" applyBorder="1" applyAlignment="1">
      <alignment horizontal="left"/>
    </xf>
    <xf numFmtId="0" fontId="8" fillId="15" borderId="0" xfId="0" applyFont="1" applyFill="1" applyBorder="1"/>
    <xf numFmtId="4" fontId="8" fillId="15" borderId="0" xfId="0" applyNumberFormat="1" applyFont="1" applyFill="1" applyBorder="1"/>
  </cellXfs>
  <cellStyles count="1">
    <cellStyle name="Normal" xfId="0" builtinId="0"/>
  </cellStyles>
  <dxfs count="2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27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6" sqref="D6"/>
    </sheetView>
  </sheetViews>
  <sheetFormatPr defaultColWidth="14.42578125" defaultRowHeight="15" customHeight="1"/>
  <cols>
    <col min="1" max="1" width="16.85546875" style="13" hidden="1" customWidth="1"/>
    <col min="2" max="2" width="28" style="13" hidden="1" customWidth="1"/>
    <col min="3" max="3" width="14.85546875" style="13" customWidth="1"/>
    <col min="4" max="4" width="66.140625" style="13" customWidth="1"/>
    <col min="5" max="5" width="23.5703125" style="13" hidden="1" customWidth="1"/>
    <col min="6" max="6" width="19.7109375" style="13" hidden="1" customWidth="1"/>
    <col min="7" max="8" width="15" style="13" hidden="1" customWidth="1"/>
    <col min="9" max="9" width="19.7109375" style="13" customWidth="1"/>
    <col min="10" max="10" width="17.5703125" style="13" customWidth="1"/>
    <col min="11" max="11" width="15" style="13" customWidth="1"/>
    <col min="12" max="12" width="18.28515625" style="13" customWidth="1"/>
    <col min="13" max="13" width="17.42578125" style="13" customWidth="1"/>
    <col min="14" max="14" width="18.42578125" style="13" customWidth="1"/>
    <col min="15" max="15" width="16.7109375" style="13" customWidth="1"/>
    <col min="16" max="16" width="15.5703125" style="13" customWidth="1"/>
    <col min="17" max="17" width="19.140625" style="13" customWidth="1"/>
    <col min="18" max="18" width="15.5703125" style="13" customWidth="1"/>
    <col min="19" max="19" width="23.5703125" style="13" hidden="1" customWidth="1"/>
    <col min="20" max="20" width="18.140625" style="13" hidden="1" customWidth="1"/>
    <col min="21" max="21" width="16.7109375" style="13" hidden="1" customWidth="1"/>
    <col min="22" max="22" width="12.28515625" style="13" hidden="1" customWidth="1"/>
    <col min="23" max="23" width="11.42578125" style="13" hidden="1" customWidth="1"/>
    <col min="24" max="24" width="12.140625" style="13" hidden="1" customWidth="1"/>
    <col min="25" max="25" width="16" style="13" hidden="1" customWidth="1"/>
    <col min="26" max="29" width="15.7109375" style="13" hidden="1" customWidth="1"/>
    <col min="30" max="30" width="16.85546875" style="13" hidden="1" customWidth="1"/>
    <col min="31" max="32" width="15.7109375" style="13" hidden="1" customWidth="1"/>
    <col min="33" max="33" width="16.42578125" style="13" hidden="1" customWidth="1"/>
    <col min="34" max="35" width="15.7109375" style="13" hidden="1" customWidth="1"/>
    <col min="36" max="36" width="17.7109375" style="13" hidden="1" customWidth="1"/>
    <col min="37" max="38" width="15.7109375" style="13" hidden="1" customWidth="1"/>
    <col min="39" max="39" width="14.7109375" style="13" hidden="1" customWidth="1"/>
    <col min="40" max="63" width="15.7109375" style="13" hidden="1" customWidth="1"/>
    <col min="64" max="16384" width="14.42578125" style="13"/>
  </cols>
  <sheetData>
    <row r="1" spans="1:68" ht="18.75">
      <c r="A1" s="1"/>
      <c r="B1" s="2"/>
      <c r="C1" s="3" t="s">
        <v>345</v>
      </c>
      <c r="D1" s="4"/>
      <c r="E1" s="5" t="s">
        <v>0</v>
      </c>
      <c r="F1" s="6"/>
      <c r="G1" s="6"/>
      <c r="H1" s="4"/>
      <c r="I1" s="7" t="s">
        <v>1</v>
      </c>
      <c r="J1" s="6"/>
      <c r="K1" s="6"/>
      <c r="L1" s="4"/>
      <c r="M1" s="8" t="s">
        <v>2</v>
      </c>
      <c r="N1" s="6"/>
      <c r="O1" s="4"/>
      <c r="P1" s="9" t="s">
        <v>3</v>
      </c>
      <c r="Q1" s="6"/>
      <c r="R1" s="4"/>
      <c r="S1" s="8" t="s">
        <v>4</v>
      </c>
      <c r="T1" s="6"/>
      <c r="U1" s="4"/>
      <c r="V1" s="10" t="s">
        <v>5</v>
      </c>
      <c r="W1" s="6"/>
      <c r="X1" s="4"/>
      <c r="Y1" s="11" t="s">
        <v>6</v>
      </c>
      <c r="Z1" s="6"/>
      <c r="AA1" s="4"/>
      <c r="AB1" s="11" t="s">
        <v>7</v>
      </c>
      <c r="AC1" s="6"/>
      <c r="AD1" s="4"/>
      <c r="AE1" s="11" t="s">
        <v>8</v>
      </c>
      <c r="AF1" s="6"/>
      <c r="AG1" s="4"/>
      <c r="AH1" s="11" t="s">
        <v>9</v>
      </c>
      <c r="AI1" s="6"/>
      <c r="AJ1" s="4"/>
      <c r="AK1" s="11" t="s">
        <v>10</v>
      </c>
      <c r="AL1" s="6"/>
      <c r="AM1" s="4"/>
      <c r="AN1" s="11" t="s">
        <v>11</v>
      </c>
      <c r="AO1" s="6"/>
      <c r="AP1" s="4"/>
      <c r="AQ1" s="11" t="s">
        <v>12</v>
      </c>
      <c r="AR1" s="6"/>
      <c r="AS1" s="4"/>
      <c r="AT1" s="11" t="s">
        <v>13</v>
      </c>
      <c r="AU1" s="6"/>
      <c r="AV1" s="4"/>
      <c r="AW1" s="11" t="s">
        <v>14</v>
      </c>
      <c r="AX1" s="6"/>
      <c r="AY1" s="4"/>
      <c r="AZ1" s="11" t="s">
        <v>15</v>
      </c>
      <c r="BA1" s="6"/>
      <c r="BB1" s="4"/>
      <c r="BC1" s="11" t="s">
        <v>16</v>
      </c>
      <c r="BD1" s="6"/>
      <c r="BE1" s="4"/>
      <c r="BF1" s="11" t="s">
        <v>17</v>
      </c>
      <c r="BG1" s="6"/>
      <c r="BH1" s="4"/>
      <c r="BI1" s="11" t="s">
        <v>18</v>
      </c>
      <c r="BJ1" s="6"/>
      <c r="BK1" s="4"/>
      <c r="BL1" s="12"/>
      <c r="BM1" s="12"/>
      <c r="BN1" s="12"/>
      <c r="BO1" s="12"/>
      <c r="BP1" s="12"/>
    </row>
    <row r="2" spans="1:68" ht="45.75" customHeight="1">
      <c r="A2" s="14"/>
      <c r="B2" s="15"/>
      <c r="C2" s="14" t="s">
        <v>19</v>
      </c>
      <c r="D2" s="16" t="s">
        <v>20</v>
      </c>
      <c r="E2" s="17" t="s">
        <v>21</v>
      </c>
      <c r="F2" s="18" t="s">
        <v>22</v>
      </c>
      <c r="G2" s="17" t="s">
        <v>23</v>
      </c>
      <c r="H2" s="17" t="s">
        <v>24</v>
      </c>
      <c r="I2" s="19" t="s">
        <v>25</v>
      </c>
      <c r="J2" s="19" t="s">
        <v>26</v>
      </c>
      <c r="K2" s="19" t="s">
        <v>27</v>
      </c>
      <c r="L2" s="19" t="s">
        <v>22</v>
      </c>
      <c r="M2" s="20" t="s">
        <v>25</v>
      </c>
      <c r="N2" s="20" t="s">
        <v>26</v>
      </c>
      <c r="O2" s="20" t="s">
        <v>22</v>
      </c>
      <c r="P2" s="18" t="s">
        <v>25</v>
      </c>
      <c r="Q2" s="18" t="s">
        <v>26</v>
      </c>
      <c r="R2" s="18" t="s">
        <v>22</v>
      </c>
      <c r="S2" s="20" t="s">
        <v>28</v>
      </c>
      <c r="T2" s="20" t="s">
        <v>26</v>
      </c>
      <c r="U2" s="20" t="s">
        <v>29</v>
      </c>
      <c r="V2" s="21" t="s">
        <v>30</v>
      </c>
      <c r="W2" s="22" t="s">
        <v>26</v>
      </c>
      <c r="X2" s="21" t="s">
        <v>31</v>
      </c>
      <c r="Y2" s="23" t="s">
        <v>25</v>
      </c>
      <c r="Z2" s="23" t="s">
        <v>26</v>
      </c>
      <c r="AA2" s="23" t="s">
        <v>22</v>
      </c>
      <c r="AB2" s="23" t="s">
        <v>25</v>
      </c>
      <c r="AC2" s="23" t="s">
        <v>26</v>
      </c>
      <c r="AD2" s="23" t="s">
        <v>22</v>
      </c>
      <c r="AE2" s="23" t="s">
        <v>25</v>
      </c>
      <c r="AF2" s="23" t="s">
        <v>26</v>
      </c>
      <c r="AG2" s="23" t="s">
        <v>22</v>
      </c>
      <c r="AH2" s="23" t="s">
        <v>25</v>
      </c>
      <c r="AI2" s="23" t="s">
        <v>26</v>
      </c>
      <c r="AJ2" s="23" t="s">
        <v>22</v>
      </c>
      <c r="AK2" s="23" t="s">
        <v>25</v>
      </c>
      <c r="AL2" s="23" t="s">
        <v>26</v>
      </c>
      <c r="AM2" s="23" t="s">
        <v>22</v>
      </c>
      <c r="AN2" s="23" t="s">
        <v>25</v>
      </c>
      <c r="AO2" s="23" t="s">
        <v>26</v>
      </c>
      <c r="AP2" s="23" t="s">
        <v>22</v>
      </c>
      <c r="AQ2" s="23" t="s">
        <v>25</v>
      </c>
      <c r="AR2" s="23" t="s">
        <v>26</v>
      </c>
      <c r="AS2" s="23" t="s">
        <v>22</v>
      </c>
      <c r="AT2" s="23" t="s">
        <v>25</v>
      </c>
      <c r="AU2" s="23" t="s">
        <v>26</v>
      </c>
      <c r="AV2" s="23" t="s">
        <v>22</v>
      </c>
      <c r="AW2" s="23" t="s">
        <v>25</v>
      </c>
      <c r="AX2" s="23" t="s">
        <v>26</v>
      </c>
      <c r="AY2" s="23" t="s">
        <v>22</v>
      </c>
      <c r="AZ2" s="23" t="s">
        <v>25</v>
      </c>
      <c r="BA2" s="23" t="s">
        <v>26</v>
      </c>
      <c r="BB2" s="23" t="s">
        <v>22</v>
      </c>
      <c r="BC2" s="23" t="s">
        <v>25</v>
      </c>
      <c r="BD2" s="23" t="s">
        <v>26</v>
      </c>
      <c r="BE2" s="23" t="s">
        <v>22</v>
      </c>
      <c r="BF2" s="23" t="s">
        <v>25</v>
      </c>
      <c r="BG2" s="23" t="s">
        <v>26</v>
      </c>
      <c r="BH2" s="23" t="s">
        <v>22</v>
      </c>
      <c r="BI2" s="23" t="s">
        <v>25</v>
      </c>
      <c r="BJ2" s="23" t="s">
        <v>26</v>
      </c>
      <c r="BK2" s="23" t="s">
        <v>22</v>
      </c>
      <c r="BL2" s="12"/>
      <c r="BM2" s="12"/>
      <c r="BN2" s="12"/>
      <c r="BO2" s="12"/>
      <c r="BP2" s="12"/>
    </row>
    <row r="3" spans="1:68" ht="21">
      <c r="A3" s="24" t="s">
        <v>32</v>
      </c>
      <c r="B3" s="25" t="s">
        <v>33</v>
      </c>
      <c r="C3" s="26" t="s">
        <v>34</v>
      </c>
      <c r="D3" s="24" t="s">
        <v>35</v>
      </c>
      <c r="E3" s="27">
        <f t="shared" ref="E3:F3" si="0">E4+E12+E67+E96+E159</f>
        <v>2379653.64</v>
      </c>
      <c r="F3" s="27">
        <f t="shared" si="0"/>
        <v>4614392.4400000004</v>
      </c>
      <c r="G3" s="28">
        <f t="shared" ref="G3:G4" si="1">I3/E3</f>
        <v>5.5660289284788514E-2</v>
      </c>
      <c r="H3" s="28">
        <f t="shared" ref="H3:H4" si="2">M3/E3</f>
        <v>8.5277956669357977E-4</v>
      </c>
      <c r="I3" s="29">
        <f t="shared" ref="I3:O3" si="3">I4+I12+I67+I96+I159</f>
        <v>132452.21</v>
      </c>
      <c r="J3" s="29">
        <f t="shared" si="3"/>
        <v>2466010.4700000002</v>
      </c>
      <c r="K3" s="29">
        <f t="shared" si="3"/>
        <v>16240</v>
      </c>
      <c r="L3" s="29">
        <f t="shared" si="3"/>
        <v>0</v>
      </c>
      <c r="M3" s="30">
        <f t="shared" si="3"/>
        <v>2029.32</v>
      </c>
      <c r="N3" s="30">
        <f t="shared" si="3"/>
        <v>721258.91</v>
      </c>
      <c r="O3" s="30">
        <f t="shared" si="3"/>
        <v>0</v>
      </c>
      <c r="P3" s="31">
        <f t="shared" ref="P3:R12" si="4">IF(BI3=0,SUM(Y3+AB3+AE3+AH3+AK3+AN3+AQ3+AT3+AW3+AZ3+BC3+BF3),BI3)</f>
        <v>2029.32</v>
      </c>
      <c r="Q3" s="31">
        <f t="shared" si="4"/>
        <v>721258.90999999992</v>
      </c>
      <c r="R3" s="18">
        <f t="shared" si="4"/>
        <v>0</v>
      </c>
      <c r="S3" s="20">
        <f t="shared" ref="S3:U3" si="5">S4+S12+S67+S96+S159</f>
        <v>122844.54999999999</v>
      </c>
      <c r="T3" s="20">
        <f t="shared" si="5"/>
        <v>1744751.5599999998</v>
      </c>
      <c r="U3" s="20">
        <f t="shared" si="5"/>
        <v>0</v>
      </c>
      <c r="V3" s="22">
        <f t="shared" ref="V3:W4" si="6">M3/I3</f>
        <v>1.5321148661845658E-2</v>
      </c>
      <c r="W3" s="22">
        <f t="shared" si="6"/>
        <v>0.29248006801852711</v>
      </c>
      <c r="X3" s="22" t="e">
        <f t="shared" ref="X3:X4" si="7">O3/L3</f>
        <v>#DIV/0!</v>
      </c>
      <c r="Y3" s="32">
        <f t="shared" ref="Y3:BK3" si="8">Y4+Y12+Y67+Y96+Y159</f>
        <v>0</v>
      </c>
      <c r="Z3" s="32">
        <f t="shared" si="8"/>
        <v>219966.24</v>
      </c>
      <c r="AA3" s="32">
        <f t="shared" si="8"/>
        <v>0</v>
      </c>
      <c r="AB3" s="32">
        <f t="shared" si="8"/>
        <v>0</v>
      </c>
      <c r="AC3" s="32">
        <f t="shared" si="8"/>
        <v>232440.47</v>
      </c>
      <c r="AD3" s="32">
        <f t="shared" si="8"/>
        <v>0</v>
      </c>
      <c r="AE3" s="32">
        <f t="shared" si="8"/>
        <v>2029.32</v>
      </c>
      <c r="AF3" s="32">
        <f t="shared" si="8"/>
        <v>268852.19999999995</v>
      </c>
      <c r="AG3" s="32">
        <f t="shared" si="8"/>
        <v>0</v>
      </c>
      <c r="AH3" s="32">
        <f t="shared" si="8"/>
        <v>0</v>
      </c>
      <c r="AI3" s="32">
        <f t="shared" si="8"/>
        <v>0</v>
      </c>
      <c r="AJ3" s="32">
        <f t="shared" si="8"/>
        <v>0</v>
      </c>
      <c r="AK3" s="32">
        <f t="shared" si="8"/>
        <v>0</v>
      </c>
      <c r="AL3" s="32">
        <f t="shared" si="8"/>
        <v>0</v>
      </c>
      <c r="AM3" s="32">
        <f t="shared" si="8"/>
        <v>0</v>
      </c>
      <c r="AN3" s="32">
        <f t="shared" si="8"/>
        <v>0</v>
      </c>
      <c r="AO3" s="32">
        <f t="shared" si="8"/>
        <v>0</v>
      </c>
      <c r="AP3" s="32">
        <f t="shared" si="8"/>
        <v>0</v>
      </c>
      <c r="AQ3" s="32">
        <f t="shared" si="8"/>
        <v>0</v>
      </c>
      <c r="AR3" s="32">
        <f t="shared" si="8"/>
        <v>0</v>
      </c>
      <c r="AS3" s="32">
        <f t="shared" si="8"/>
        <v>0</v>
      </c>
      <c r="AT3" s="32">
        <f t="shared" si="8"/>
        <v>0</v>
      </c>
      <c r="AU3" s="32">
        <f t="shared" si="8"/>
        <v>0</v>
      </c>
      <c r="AV3" s="32">
        <f t="shared" si="8"/>
        <v>0</v>
      </c>
      <c r="AW3" s="32">
        <f t="shared" si="8"/>
        <v>0</v>
      </c>
      <c r="AX3" s="32">
        <f t="shared" si="8"/>
        <v>0</v>
      </c>
      <c r="AY3" s="32">
        <f t="shared" si="8"/>
        <v>0</v>
      </c>
      <c r="AZ3" s="32">
        <f t="shared" si="8"/>
        <v>0</v>
      </c>
      <c r="BA3" s="32">
        <f t="shared" si="8"/>
        <v>0</v>
      </c>
      <c r="BB3" s="32">
        <f t="shared" si="8"/>
        <v>0</v>
      </c>
      <c r="BC3" s="32">
        <f t="shared" si="8"/>
        <v>0</v>
      </c>
      <c r="BD3" s="32">
        <f t="shared" si="8"/>
        <v>0</v>
      </c>
      <c r="BE3" s="32">
        <f t="shared" si="8"/>
        <v>0</v>
      </c>
      <c r="BF3" s="32">
        <f t="shared" si="8"/>
        <v>0</v>
      </c>
      <c r="BG3" s="32">
        <f t="shared" si="8"/>
        <v>0</v>
      </c>
      <c r="BH3" s="32">
        <f t="shared" si="8"/>
        <v>0</v>
      </c>
      <c r="BI3" s="32">
        <f t="shared" si="8"/>
        <v>0</v>
      </c>
      <c r="BJ3" s="32">
        <f t="shared" si="8"/>
        <v>0</v>
      </c>
      <c r="BK3" s="32">
        <f t="shared" si="8"/>
        <v>0</v>
      </c>
      <c r="BL3" s="33"/>
      <c r="BM3" s="34"/>
      <c r="BN3" s="34"/>
      <c r="BO3" s="34"/>
      <c r="BP3" s="34"/>
    </row>
    <row r="4" spans="1:68" ht="21">
      <c r="A4" s="35"/>
      <c r="B4" s="35"/>
      <c r="C4" s="35" t="s">
        <v>36</v>
      </c>
      <c r="D4" s="35"/>
      <c r="E4" s="36">
        <f>SUM(E5:E11)</f>
        <v>48607.67</v>
      </c>
      <c r="F4" s="36">
        <f>SUM(F6:F11)</f>
        <v>123386.01999999999</v>
      </c>
      <c r="G4" s="37">
        <f t="shared" si="1"/>
        <v>4.0878322289465842E-2</v>
      </c>
      <c r="H4" s="37">
        <f t="shared" si="2"/>
        <v>6.2541570085544113E-3</v>
      </c>
      <c r="I4" s="36">
        <f>SUM(I5:I11)</f>
        <v>1987</v>
      </c>
      <c r="J4" s="36">
        <f>SUM(J6:J11)</f>
        <v>17783.25</v>
      </c>
      <c r="K4" s="36"/>
      <c r="L4" s="36">
        <f t="shared" ref="L4" si="9">SUM(L14)</f>
        <v>0</v>
      </c>
      <c r="M4" s="36">
        <f>SUM(M5:M11)</f>
        <v>304</v>
      </c>
      <c r="N4" s="36">
        <f>SUM(N5:N11)</f>
        <v>0</v>
      </c>
      <c r="O4" s="36">
        <f>SUM(O5:O11)</f>
        <v>0</v>
      </c>
      <c r="P4" s="36">
        <f t="shared" si="4"/>
        <v>304</v>
      </c>
      <c r="Q4" s="36">
        <f t="shared" si="4"/>
        <v>0</v>
      </c>
      <c r="R4" s="36">
        <f t="shared" si="4"/>
        <v>0</v>
      </c>
      <c r="S4" s="36">
        <f>SUM(S5:S11)</f>
        <v>1683</v>
      </c>
      <c r="T4" s="36">
        <f>SUM(T5:T11)</f>
        <v>17783.25</v>
      </c>
      <c r="U4" s="36">
        <f t="shared" ref="U4" si="10">SUM(U14)</f>
        <v>0</v>
      </c>
      <c r="V4" s="36">
        <f t="shared" si="6"/>
        <v>0.15299446401610467</v>
      </c>
      <c r="W4" s="37">
        <f t="shared" si="6"/>
        <v>0</v>
      </c>
      <c r="X4" s="37" t="e">
        <f t="shared" si="7"/>
        <v>#DIV/0!</v>
      </c>
      <c r="Y4" s="36">
        <f t="shared" ref="Y4:AD4" si="11">SUM(Y14)</f>
        <v>0</v>
      </c>
      <c r="Z4" s="36">
        <f t="shared" si="11"/>
        <v>0</v>
      </c>
      <c r="AA4" s="36">
        <f t="shared" si="11"/>
        <v>0</v>
      </c>
      <c r="AB4" s="36">
        <f t="shared" si="11"/>
        <v>0</v>
      </c>
      <c r="AC4" s="36">
        <f t="shared" si="11"/>
        <v>0</v>
      </c>
      <c r="AD4" s="36">
        <f t="shared" si="11"/>
        <v>0</v>
      </c>
      <c r="AE4" s="36">
        <f>SUM(AE5:AE11)</f>
        <v>304</v>
      </c>
      <c r="AF4" s="36">
        <f t="shared" ref="AF4:BK4" si="12">SUM(AF14)</f>
        <v>0</v>
      </c>
      <c r="AG4" s="36">
        <f t="shared" si="12"/>
        <v>0</v>
      </c>
      <c r="AH4" s="36">
        <f t="shared" si="12"/>
        <v>0</v>
      </c>
      <c r="AI4" s="36">
        <f t="shared" si="12"/>
        <v>0</v>
      </c>
      <c r="AJ4" s="36">
        <f t="shared" si="12"/>
        <v>0</v>
      </c>
      <c r="AK4" s="36">
        <f t="shared" si="12"/>
        <v>0</v>
      </c>
      <c r="AL4" s="36">
        <f t="shared" si="12"/>
        <v>0</v>
      </c>
      <c r="AM4" s="36">
        <f t="shared" si="12"/>
        <v>0</v>
      </c>
      <c r="AN4" s="36">
        <f t="shared" si="12"/>
        <v>0</v>
      </c>
      <c r="AO4" s="36">
        <f t="shared" si="12"/>
        <v>0</v>
      </c>
      <c r="AP4" s="36">
        <f t="shared" si="12"/>
        <v>0</v>
      </c>
      <c r="AQ4" s="36">
        <f t="shared" si="12"/>
        <v>0</v>
      </c>
      <c r="AR4" s="36">
        <f t="shared" si="12"/>
        <v>0</v>
      </c>
      <c r="AS4" s="36">
        <f t="shared" si="12"/>
        <v>0</v>
      </c>
      <c r="AT4" s="36">
        <f t="shared" si="12"/>
        <v>0</v>
      </c>
      <c r="AU4" s="36">
        <f t="shared" si="12"/>
        <v>0</v>
      </c>
      <c r="AV4" s="36">
        <f t="shared" si="12"/>
        <v>0</v>
      </c>
      <c r="AW4" s="36">
        <f t="shared" si="12"/>
        <v>0</v>
      </c>
      <c r="AX4" s="36">
        <f t="shared" si="12"/>
        <v>0</v>
      </c>
      <c r="AY4" s="36">
        <f t="shared" si="12"/>
        <v>0</v>
      </c>
      <c r="AZ4" s="36">
        <f t="shared" si="12"/>
        <v>0</v>
      </c>
      <c r="BA4" s="36">
        <f t="shared" si="12"/>
        <v>0</v>
      </c>
      <c r="BB4" s="36">
        <f t="shared" si="12"/>
        <v>0</v>
      </c>
      <c r="BC4" s="36">
        <f t="shared" si="12"/>
        <v>0</v>
      </c>
      <c r="BD4" s="36">
        <f t="shared" si="12"/>
        <v>0</v>
      </c>
      <c r="BE4" s="36">
        <f t="shared" si="12"/>
        <v>0</v>
      </c>
      <c r="BF4" s="36">
        <f t="shared" si="12"/>
        <v>0</v>
      </c>
      <c r="BG4" s="36">
        <f t="shared" si="12"/>
        <v>0</v>
      </c>
      <c r="BH4" s="36">
        <f t="shared" si="12"/>
        <v>0</v>
      </c>
      <c r="BI4" s="36">
        <f t="shared" si="12"/>
        <v>0</v>
      </c>
      <c r="BJ4" s="36">
        <f t="shared" si="12"/>
        <v>0</v>
      </c>
      <c r="BK4" s="36">
        <f t="shared" si="12"/>
        <v>0</v>
      </c>
      <c r="BL4" s="33"/>
      <c r="BM4" s="34"/>
      <c r="BN4" s="34"/>
      <c r="BO4" s="34"/>
      <c r="BP4" s="34"/>
    </row>
    <row r="5" spans="1:68" ht="15.75" customHeight="1">
      <c r="A5" s="38" t="s">
        <v>37</v>
      </c>
      <c r="B5" s="38"/>
      <c r="C5" s="39" t="s">
        <v>38</v>
      </c>
      <c r="D5" s="40" t="s">
        <v>39</v>
      </c>
      <c r="E5" s="41">
        <v>1500</v>
      </c>
      <c r="F5" s="42"/>
      <c r="G5" s="43"/>
      <c r="H5" s="43"/>
      <c r="I5" s="44">
        <v>1500</v>
      </c>
      <c r="J5" s="45"/>
      <c r="K5" s="45"/>
      <c r="L5" s="44"/>
      <c r="M5" s="46">
        <f t="shared" ref="M5:O11" si="13">Y5+AB5+AE5+AH5+AK5+AN5+AQ5+AT5+AW5+AZ5+BC5+BF5</f>
        <v>0</v>
      </c>
      <c r="N5" s="46">
        <f t="shared" si="13"/>
        <v>0</v>
      </c>
      <c r="O5" s="46">
        <f t="shared" si="13"/>
        <v>0</v>
      </c>
      <c r="P5" s="31">
        <f t="shared" si="4"/>
        <v>0</v>
      </c>
      <c r="Q5" s="31">
        <f t="shared" si="4"/>
        <v>0</v>
      </c>
      <c r="R5" s="31">
        <f t="shared" si="4"/>
        <v>0</v>
      </c>
      <c r="S5" s="46">
        <f t="shared" ref="S5:T11" si="14">I5-M5</f>
        <v>1500</v>
      </c>
      <c r="T5" s="46">
        <f t="shared" si="14"/>
        <v>0</v>
      </c>
      <c r="U5" s="46">
        <f t="shared" ref="U5:U11" si="15">L5-O5</f>
        <v>0</v>
      </c>
      <c r="V5" s="46"/>
      <c r="W5" s="47"/>
      <c r="X5" s="47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8"/>
      <c r="BM5" s="49"/>
      <c r="BN5" s="49"/>
      <c r="BO5" s="49"/>
      <c r="BP5" s="49"/>
    </row>
    <row r="6" spans="1:68" ht="15.75" customHeight="1">
      <c r="A6" s="38"/>
      <c r="B6" s="38"/>
      <c r="C6" s="50" t="s">
        <v>40</v>
      </c>
      <c r="D6" s="40" t="s">
        <v>41</v>
      </c>
      <c r="E6" s="41">
        <v>4202</v>
      </c>
      <c r="F6" s="42">
        <v>10345.6</v>
      </c>
      <c r="G6" s="43">
        <f t="shared" ref="G6:G56" si="16">I6/E6</f>
        <v>0</v>
      </c>
      <c r="H6" s="43">
        <f t="shared" ref="H6:H23" si="17">M6/E6</f>
        <v>0</v>
      </c>
      <c r="I6" s="44"/>
      <c r="J6" s="45"/>
      <c r="K6" s="45"/>
      <c r="L6" s="44"/>
      <c r="M6" s="46">
        <f t="shared" si="13"/>
        <v>0</v>
      </c>
      <c r="N6" s="46">
        <f t="shared" si="13"/>
        <v>0</v>
      </c>
      <c r="O6" s="46">
        <f t="shared" si="13"/>
        <v>0</v>
      </c>
      <c r="P6" s="31">
        <f t="shared" si="4"/>
        <v>0</v>
      </c>
      <c r="Q6" s="31">
        <f t="shared" si="4"/>
        <v>0</v>
      </c>
      <c r="R6" s="31">
        <f t="shared" si="4"/>
        <v>0</v>
      </c>
      <c r="S6" s="46">
        <f t="shared" si="14"/>
        <v>0</v>
      </c>
      <c r="T6" s="46">
        <f t="shared" si="14"/>
        <v>0</v>
      </c>
      <c r="U6" s="46">
        <f t="shared" si="15"/>
        <v>0</v>
      </c>
      <c r="V6" s="46" t="e">
        <f t="shared" ref="V6:W21" si="18">M6/I6</f>
        <v>#DIV/0!</v>
      </c>
      <c r="W6" s="47" t="e">
        <f t="shared" si="18"/>
        <v>#DIV/0!</v>
      </c>
      <c r="X6" s="47" t="e">
        <f t="shared" ref="X6:X89" si="19">O6/L6</f>
        <v>#DIV/0!</v>
      </c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8"/>
      <c r="BM6" s="49"/>
      <c r="BN6" s="49"/>
      <c r="BO6" s="49"/>
      <c r="BP6" s="49"/>
    </row>
    <row r="7" spans="1:68" ht="15.75" customHeight="1">
      <c r="A7" s="38"/>
      <c r="B7" s="38"/>
      <c r="C7" s="50" t="s">
        <v>42</v>
      </c>
      <c r="D7" s="40" t="s">
        <v>43</v>
      </c>
      <c r="E7" s="41">
        <v>1680.8</v>
      </c>
      <c r="F7" s="42">
        <v>2955.35</v>
      </c>
      <c r="G7" s="43">
        <f t="shared" si="16"/>
        <v>0</v>
      </c>
      <c r="H7" s="43">
        <f t="shared" si="17"/>
        <v>0</v>
      </c>
      <c r="I7" s="44"/>
      <c r="J7" s="45"/>
      <c r="K7" s="45"/>
      <c r="L7" s="44"/>
      <c r="M7" s="46">
        <f t="shared" si="13"/>
        <v>0</v>
      </c>
      <c r="N7" s="46">
        <f t="shared" si="13"/>
        <v>0</v>
      </c>
      <c r="O7" s="46">
        <f t="shared" si="13"/>
        <v>0</v>
      </c>
      <c r="P7" s="31">
        <f t="shared" si="4"/>
        <v>0</v>
      </c>
      <c r="Q7" s="31">
        <f t="shared" si="4"/>
        <v>0</v>
      </c>
      <c r="R7" s="31">
        <f t="shared" si="4"/>
        <v>0</v>
      </c>
      <c r="S7" s="46">
        <f t="shared" si="14"/>
        <v>0</v>
      </c>
      <c r="T7" s="46">
        <f t="shared" si="14"/>
        <v>0</v>
      </c>
      <c r="U7" s="46">
        <f t="shared" si="15"/>
        <v>0</v>
      </c>
      <c r="V7" s="46" t="e">
        <f t="shared" si="18"/>
        <v>#DIV/0!</v>
      </c>
      <c r="W7" s="47" t="e">
        <f t="shared" si="18"/>
        <v>#DIV/0!</v>
      </c>
      <c r="X7" s="47" t="e">
        <f t="shared" si="19"/>
        <v>#DIV/0!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8"/>
      <c r="BM7" s="49"/>
      <c r="BN7" s="49"/>
      <c r="BO7" s="49"/>
      <c r="BP7" s="49"/>
    </row>
    <row r="8" spans="1:68" ht="15.75" customHeight="1">
      <c r="A8" s="38"/>
      <c r="B8" s="51" t="s">
        <v>44</v>
      </c>
      <c r="C8" s="50" t="s">
        <v>45</v>
      </c>
      <c r="D8" s="40" t="s">
        <v>46</v>
      </c>
      <c r="E8" s="41">
        <v>15127.2</v>
      </c>
      <c r="F8" s="42">
        <v>58483.53</v>
      </c>
      <c r="G8" s="43">
        <f t="shared" si="16"/>
        <v>0</v>
      </c>
      <c r="H8" s="43">
        <f t="shared" si="17"/>
        <v>0</v>
      </c>
      <c r="I8" s="44"/>
      <c r="J8" s="45">
        <v>15833.25</v>
      </c>
      <c r="K8" s="45"/>
      <c r="L8" s="44"/>
      <c r="M8" s="46">
        <f t="shared" si="13"/>
        <v>0</v>
      </c>
      <c r="N8" s="46">
        <f t="shared" si="13"/>
        <v>0</v>
      </c>
      <c r="O8" s="46">
        <f t="shared" si="13"/>
        <v>0</v>
      </c>
      <c r="P8" s="31">
        <f t="shared" si="4"/>
        <v>0</v>
      </c>
      <c r="Q8" s="31">
        <f t="shared" si="4"/>
        <v>0</v>
      </c>
      <c r="R8" s="31">
        <f t="shared" si="4"/>
        <v>0</v>
      </c>
      <c r="S8" s="46">
        <f t="shared" si="14"/>
        <v>0</v>
      </c>
      <c r="T8" s="46">
        <f t="shared" si="14"/>
        <v>15833.25</v>
      </c>
      <c r="U8" s="46">
        <f t="shared" si="15"/>
        <v>0</v>
      </c>
      <c r="V8" s="46" t="e">
        <f t="shared" si="18"/>
        <v>#DIV/0!</v>
      </c>
      <c r="W8" s="47">
        <f t="shared" si="18"/>
        <v>0</v>
      </c>
      <c r="X8" s="47" t="e">
        <f t="shared" si="19"/>
        <v>#DIV/0!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8"/>
      <c r="BM8" s="49"/>
      <c r="BN8" s="49"/>
      <c r="BO8" s="49"/>
      <c r="BP8" s="49"/>
    </row>
    <row r="9" spans="1:68" ht="15.75" customHeight="1">
      <c r="A9" s="38"/>
      <c r="B9" s="38"/>
      <c r="C9" s="50" t="s">
        <v>47</v>
      </c>
      <c r="D9" s="40" t="s">
        <v>48</v>
      </c>
      <c r="E9" s="41">
        <v>8029.07</v>
      </c>
      <c r="F9" s="42"/>
      <c r="G9" s="43">
        <f t="shared" si="16"/>
        <v>0</v>
      </c>
      <c r="H9" s="43">
        <f t="shared" si="17"/>
        <v>0</v>
      </c>
      <c r="I9" s="44"/>
      <c r="J9" s="52">
        <v>1950</v>
      </c>
      <c r="K9" s="45"/>
      <c r="L9" s="44"/>
      <c r="M9" s="46">
        <f t="shared" si="13"/>
        <v>0</v>
      </c>
      <c r="N9" s="46">
        <f t="shared" si="13"/>
        <v>0</v>
      </c>
      <c r="O9" s="46">
        <f t="shared" si="13"/>
        <v>0</v>
      </c>
      <c r="P9" s="31">
        <f t="shared" si="4"/>
        <v>0</v>
      </c>
      <c r="Q9" s="31">
        <f t="shared" si="4"/>
        <v>0</v>
      </c>
      <c r="R9" s="31">
        <f t="shared" si="4"/>
        <v>0</v>
      </c>
      <c r="S9" s="46">
        <f t="shared" si="14"/>
        <v>0</v>
      </c>
      <c r="T9" s="46">
        <f t="shared" si="14"/>
        <v>1950</v>
      </c>
      <c r="U9" s="46">
        <f t="shared" si="15"/>
        <v>0</v>
      </c>
      <c r="V9" s="46" t="e">
        <f t="shared" si="18"/>
        <v>#DIV/0!</v>
      </c>
      <c r="W9" s="47">
        <f t="shared" si="18"/>
        <v>0</v>
      </c>
      <c r="X9" s="47" t="e">
        <f t="shared" si="19"/>
        <v>#DIV/0!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8"/>
      <c r="BM9" s="49"/>
      <c r="BN9" s="49"/>
      <c r="BO9" s="49"/>
      <c r="BP9" s="49"/>
    </row>
    <row r="10" spans="1:68" ht="15.75" customHeight="1">
      <c r="A10" s="38" t="s">
        <v>49</v>
      </c>
      <c r="B10" s="38"/>
      <c r="C10" s="50" t="s">
        <v>50</v>
      </c>
      <c r="D10" s="40" t="s">
        <v>51</v>
      </c>
      <c r="E10" s="41">
        <v>13866.6</v>
      </c>
      <c r="F10" s="42">
        <v>51601.54</v>
      </c>
      <c r="G10" s="43">
        <f t="shared" si="16"/>
        <v>3.512036115558248E-2</v>
      </c>
      <c r="H10" s="43">
        <f t="shared" si="17"/>
        <v>2.1923182322991938E-2</v>
      </c>
      <c r="I10" s="44">
        <f>304+183</f>
        <v>487</v>
      </c>
      <c r="J10" s="45"/>
      <c r="K10" s="45"/>
      <c r="L10" s="44"/>
      <c r="M10" s="46">
        <f t="shared" si="13"/>
        <v>304</v>
      </c>
      <c r="N10" s="46">
        <f t="shared" si="13"/>
        <v>0</v>
      </c>
      <c r="O10" s="46">
        <f t="shared" si="13"/>
        <v>0</v>
      </c>
      <c r="P10" s="31">
        <f t="shared" si="4"/>
        <v>304</v>
      </c>
      <c r="Q10" s="31">
        <f t="shared" si="4"/>
        <v>0</v>
      </c>
      <c r="R10" s="31">
        <f t="shared" si="4"/>
        <v>0</v>
      </c>
      <c r="S10" s="46">
        <f t="shared" si="14"/>
        <v>183</v>
      </c>
      <c r="T10" s="46">
        <f t="shared" si="14"/>
        <v>0</v>
      </c>
      <c r="U10" s="46">
        <f t="shared" si="15"/>
        <v>0</v>
      </c>
      <c r="V10" s="46">
        <f t="shared" si="18"/>
        <v>0.62422997946611913</v>
      </c>
      <c r="W10" s="47" t="e">
        <f t="shared" si="18"/>
        <v>#DIV/0!</v>
      </c>
      <c r="X10" s="47" t="e">
        <f t="shared" si="19"/>
        <v>#DIV/0!</v>
      </c>
      <c r="Y10" s="45"/>
      <c r="Z10" s="45"/>
      <c r="AA10" s="45"/>
      <c r="AB10" s="45"/>
      <c r="AC10" s="45"/>
      <c r="AD10" s="45"/>
      <c r="AE10" s="45">
        <v>304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/>
      <c r="BM10" s="49"/>
      <c r="BN10" s="49"/>
      <c r="BO10" s="49"/>
      <c r="BP10" s="49"/>
    </row>
    <row r="11" spans="1:68" ht="15.75" customHeight="1">
      <c r="A11" s="38"/>
      <c r="B11" s="38"/>
      <c r="C11" s="50" t="s">
        <v>52</v>
      </c>
      <c r="D11" s="40" t="s">
        <v>53</v>
      </c>
      <c r="E11" s="41">
        <v>4202</v>
      </c>
      <c r="F11" s="41"/>
      <c r="G11" s="43">
        <f t="shared" si="16"/>
        <v>0</v>
      </c>
      <c r="H11" s="43">
        <f t="shared" si="17"/>
        <v>0</v>
      </c>
      <c r="I11" s="44"/>
      <c r="J11" s="45"/>
      <c r="K11" s="45"/>
      <c r="L11" s="44"/>
      <c r="M11" s="46">
        <f t="shared" si="13"/>
        <v>0</v>
      </c>
      <c r="N11" s="46">
        <f t="shared" si="13"/>
        <v>0</v>
      </c>
      <c r="O11" s="46">
        <f t="shared" si="13"/>
        <v>0</v>
      </c>
      <c r="P11" s="31">
        <f t="shared" si="4"/>
        <v>0</v>
      </c>
      <c r="Q11" s="31">
        <f t="shared" si="4"/>
        <v>0</v>
      </c>
      <c r="R11" s="31">
        <f t="shared" si="4"/>
        <v>0</v>
      </c>
      <c r="S11" s="46">
        <f t="shared" si="14"/>
        <v>0</v>
      </c>
      <c r="T11" s="46">
        <f t="shared" si="14"/>
        <v>0</v>
      </c>
      <c r="U11" s="46">
        <f t="shared" si="15"/>
        <v>0</v>
      </c>
      <c r="V11" s="46" t="e">
        <f t="shared" si="18"/>
        <v>#DIV/0!</v>
      </c>
      <c r="W11" s="47" t="e">
        <f t="shared" si="18"/>
        <v>#DIV/0!</v>
      </c>
      <c r="X11" s="47" t="e">
        <f t="shared" si="19"/>
        <v>#DIV/0!</v>
      </c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/>
      <c r="BM11" s="49"/>
      <c r="BN11" s="49"/>
      <c r="BO11" s="49"/>
      <c r="BP11" s="49"/>
    </row>
    <row r="12" spans="1:68" ht="21">
      <c r="A12" s="53"/>
      <c r="B12" s="53"/>
      <c r="C12" s="53" t="s">
        <v>54</v>
      </c>
      <c r="D12" s="54"/>
      <c r="E12" s="36">
        <f t="shared" ref="E12:F12" si="20">SUM(E13:E66)</f>
        <v>1669164.1900000002</v>
      </c>
      <c r="F12" s="36">
        <f t="shared" si="20"/>
        <v>3250000</v>
      </c>
      <c r="G12" s="55">
        <f t="shared" si="16"/>
        <v>6.7704669604731926E-2</v>
      </c>
      <c r="H12" s="55">
        <f t="shared" si="17"/>
        <v>1.0336430713865242E-3</v>
      </c>
      <c r="I12" s="36">
        <f>SUM(I13:I66)</f>
        <v>113010.20999999999</v>
      </c>
      <c r="J12" s="36">
        <f t="shared" ref="J12:L12" si="21">SUM(J15:J66)</f>
        <v>1611770.46</v>
      </c>
      <c r="K12" s="36">
        <f t="shared" si="21"/>
        <v>16240</v>
      </c>
      <c r="L12" s="36">
        <f t="shared" si="21"/>
        <v>0</v>
      </c>
      <c r="M12" s="36">
        <f>SUM(M13:M66)</f>
        <v>1725.32</v>
      </c>
      <c r="N12" s="36">
        <f>SUM(N13:N66)</f>
        <v>525372.4</v>
      </c>
      <c r="O12" s="56">
        <f>SUM(O13:O63)</f>
        <v>0</v>
      </c>
      <c r="P12" s="36">
        <f>IF(BI12=0,SUM(Y12+AB12+AE12+AH12+AK12+AN12+AQ12+AT12+AW12+AZ12+BC12+BF12),BI12)</f>
        <v>1725.32</v>
      </c>
      <c r="Q12" s="36">
        <f>IF(BJ12=0,SUM(Z12+AC12+AF12+AI12+AL12+AO12+AR12+AU12+AX12+BA12+BD12+BG12),BJ12)</f>
        <v>525372.39999999991</v>
      </c>
      <c r="R12" s="56">
        <f t="shared" si="4"/>
        <v>0</v>
      </c>
      <c r="S12" s="36">
        <f t="shared" ref="S12:U12" si="22">SUM(S15:S66)</f>
        <v>109577.54999999999</v>
      </c>
      <c r="T12" s="36">
        <f t="shared" si="22"/>
        <v>1086398.0599999998</v>
      </c>
      <c r="U12" s="56">
        <f t="shared" si="22"/>
        <v>0</v>
      </c>
      <c r="V12" s="37">
        <f t="shared" si="18"/>
        <v>1.5266939155320569E-2</v>
      </c>
      <c r="W12" s="37">
        <f t="shared" si="18"/>
        <v>0.32595981440185973</v>
      </c>
      <c r="X12" s="37" t="e">
        <f t="shared" si="19"/>
        <v>#DIV/0!</v>
      </c>
      <c r="Y12" s="36">
        <f t="shared" ref="Y12:AC12" si="23">SUM(Y15:Y66)</f>
        <v>0</v>
      </c>
      <c r="Z12" s="36">
        <f t="shared" si="23"/>
        <v>162060.35</v>
      </c>
      <c r="AA12" s="36">
        <f t="shared" si="23"/>
        <v>0</v>
      </c>
      <c r="AB12" s="36">
        <f t="shared" si="23"/>
        <v>0</v>
      </c>
      <c r="AC12" s="36">
        <f t="shared" si="23"/>
        <v>163302.63</v>
      </c>
      <c r="AD12" s="36">
        <f>SUM(AD15:AD63)</f>
        <v>0</v>
      </c>
      <c r="AE12" s="36">
        <f>SUM(AE15:AE66)</f>
        <v>1725.32</v>
      </c>
      <c r="AF12" s="36">
        <f>SUM(AF15:AF65)</f>
        <v>200009.41999999995</v>
      </c>
      <c r="AG12" s="36">
        <f>SUM(AG15:AG63)</f>
        <v>0</v>
      </c>
      <c r="AH12" s="36">
        <f t="shared" ref="AH12:AI12" si="24">SUM(AH15:AH66)</f>
        <v>0</v>
      </c>
      <c r="AI12" s="36">
        <f t="shared" si="24"/>
        <v>0</v>
      </c>
      <c r="AJ12" s="36">
        <f>SUM(AJ15:AJ63)</f>
        <v>0</v>
      </c>
      <c r="AK12" s="36">
        <f t="shared" ref="AK12:AL12" si="25">SUM(AK15:AK66)</f>
        <v>0</v>
      </c>
      <c r="AL12" s="36">
        <f t="shared" si="25"/>
        <v>0</v>
      </c>
      <c r="AM12" s="36">
        <f>SUM(AM15:AM63)</f>
        <v>0</v>
      </c>
      <c r="AN12" s="36">
        <f t="shared" ref="AN12:AO12" si="26">SUM(AN15:AN66)</f>
        <v>0</v>
      </c>
      <c r="AO12" s="36">
        <f t="shared" si="26"/>
        <v>0</v>
      </c>
      <c r="AP12" s="36">
        <f>SUM(AP15:AP63)</f>
        <v>0</v>
      </c>
      <c r="AQ12" s="36">
        <f t="shared" ref="AQ12:AR12" si="27">SUM(AQ15:AQ66)</f>
        <v>0</v>
      </c>
      <c r="AR12" s="36">
        <f t="shared" si="27"/>
        <v>0</v>
      </c>
      <c r="AS12" s="36">
        <f>SUM(AS15:AS63)</f>
        <v>0</v>
      </c>
      <c r="AT12" s="36">
        <f>SUM(AT15:AT66)</f>
        <v>0</v>
      </c>
      <c r="AU12" s="36">
        <f t="shared" ref="AU12:AV12" si="28">SUM(AU15:AU63)</f>
        <v>0</v>
      </c>
      <c r="AV12" s="36">
        <f t="shared" si="28"/>
        <v>0</v>
      </c>
      <c r="AW12" s="36">
        <f t="shared" ref="AW12:AX12" si="29">SUM(AW15:AW66)</f>
        <v>0</v>
      </c>
      <c r="AX12" s="36">
        <f t="shared" si="29"/>
        <v>0</v>
      </c>
      <c r="AY12" s="36">
        <f t="shared" ref="AY12:BK12" si="30">SUM(AY15:AY63)</f>
        <v>0</v>
      </c>
      <c r="AZ12" s="36">
        <f t="shared" si="30"/>
        <v>0</v>
      </c>
      <c r="BA12" s="36">
        <f t="shared" si="30"/>
        <v>0</v>
      </c>
      <c r="BB12" s="36">
        <f t="shared" si="30"/>
        <v>0</v>
      </c>
      <c r="BC12" s="36">
        <f t="shared" si="30"/>
        <v>0</v>
      </c>
      <c r="BD12" s="36">
        <f t="shared" si="30"/>
        <v>0</v>
      </c>
      <c r="BE12" s="36">
        <f t="shared" si="30"/>
        <v>0</v>
      </c>
      <c r="BF12" s="36">
        <f t="shared" si="30"/>
        <v>0</v>
      </c>
      <c r="BG12" s="36">
        <f t="shared" si="30"/>
        <v>0</v>
      </c>
      <c r="BH12" s="36">
        <f t="shared" si="30"/>
        <v>0</v>
      </c>
      <c r="BI12" s="36">
        <f t="shared" si="30"/>
        <v>0</v>
      </c>
      <c r="BJ12" s="36">
        <f t="shared" si="30"/>
        <v>0</v>
      </c>
      <c r="BK12" s="36">
        <f t="shared" si="30"/>
        <v>0</v>
      </c>
      <c r="BL12" s="57"/>
      <c r="BM12" s="58"/>
      <c r="BN12" s="58"/>
      <c r="BO12" s="58"/>
      <c r="BP12" s="58"/>
    </row>
    <row r="13" spans="1:68" ht="15.75">
      <c r="A13" s="38" t="s">
        <v>55</v>
      </c>
      <c r="B13" s="59"/>
      <c r="C13" s="39" t="s">
        <v>38</v>
      </c>
      <c r="D13" s="40" t="s">
        <v>39</v>
      </c>
      <c r="E13" s="41">
        <v>1500</v>
      </c>
      <c r="F13" s="41"/>
      <c r="G13" s="43">
        <f t="shared" si="16"/>
        <v>1</v>
      </c>
      <c r="H13" s="43">
        <f t="shared" si="17"/>
        <v>0</v>
      </c>
      <c r="I13" s="45">
        <v>1500</v>
      </c>
      <c r="J13" s="45"/>
      <c r="K13" s="45"/>
      <c r="L13" s="44"/>
      <c r="M13" s="46">
        <f t="shared" ref="M13:O28" si="31">Y13+AB13+AE13+AH13+AK13+AN13+AQ13+AT13+AW13+AZ13+BC13+BF13</f>
        <v>0</v>
      </c>
      <c r="N13" s="46">
        <f t="shared" si="31"/>
        <v>0</v>
      </c>
      <c r="O13" s="46">
        <f t="shared" si="31"/>
        <v>0</v>
      </c>
      <c r="P13" s="31">
        <f t="shared" ref="P13:R28" si="32">IF(BI13=0,SUM(Y13+AB13+AE13+AH13+AK13+AN13+AQ13+AT13+AW13+AZ13+BC13+BF13),BI13)</f>
        <v>0</v>
      </c>
      <c r="Q13" s="31">
        <f t="shared" si="32"/>
        <v>0</v>
      </c>
      <c r="R13" s="31">
        <f t="shared" si="32"/>
        <v>0</v>
      </c>
      <c r="S13" s="46">
        <f t="shared" ref="S13:T28" si="33">I13-M13</f>
        <v>1500</v>
      </c>
      <c r="T13" s="46">
        <f t="shared" si="33"/>
        <v>0</v>
      </c>
      <c r="U13" s="46">
        <f t="shared" ref="U13:U66" si="34">L13-O13</f>
        <v>0</v>
      </c>
      <c r="V13" s="60">
        <f t="shared" si="18"/>
        <v>0</v>
      </c>
      <c r="W13" s="47" t="e">
        <f t="shared" si="18"/>
        <v>#DIV/0!</v>
      </c>
      <c r="X13" s="47" t="e">
        <f t="shared" si="19"/>
        <v>#DIV/0!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>
        <v>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>
        <v>0</v>
      </c>
      <c r="BG13" s="45"/>
      <c r="BH13" s="45"/>
      <c r="BI13" s="45"/>
      <c r="BJ13" s="45"/>
      <c r="BK13" s="45"/>
      <c r="BL13" s="48"/>
      <c r="BM13" s="49"/>
      <c r="BN13" s="49"/>
      <c r="BO13" s="49"/>
      <c r="BP13" s="49"/>
    </row>
    <row r="14" spans="1:68" ht="15.75" customHeight="1">
      <c r="A14" s="38" t="s">
        <v>56</v>
      </c>
      <c r="B14" s="38"/>
      <c r="C14" s="39" t="s">
        <v>57</v>
      </c>
      <c r="D14" s="40" t="s">
        <v>58</v>
      </c>
      <c r="E14" s="41">
        <v>2000</v>
      </c>
      <c r="F14" s="41"/>
      <c r="G14" s="43">
        <f t="shared" si="16"/>
        <v>0.10367</v>
      </c>
      <c r="H14" s="43">
        <f t="shared" si="17"/>
        <v>0</v>
      </c>
      <c r="I14" s="44">
        <v>207.34</v>
      </c>
      <c r="J14" s="45"/>
      <c r="K14" s="45"/>
      <c r="L14" s="44"/>
      <c r="M14" s="46">
        <f t="shared" si="31"/>
        <v>0</v>
      </c>
      <c r="N14" s="46">
        <f t="shared" si="31"/>
        <v>0</v>
      </c>
      <c r="O14" s="46">
        <f t="shared" si="31"/>
        <v>0</v>
      </c>
      <c r="P14" s="31">
        <f t="shared" si="32"/>
        <v>0</v>
      </c>
      <c r="Q14" s="31">
        <f t="shared" si="32"/>
        <v>0</v>
      </c>
      <c r="R14" s="31">
        <f t="shared" si="32"/>
        <v>0</v>
      </c>
      <c r="S14" s="46">
        <f t="shared" si="33"/>
        <v>207.34</v>
      </c>
      <c r="T14" s="46">
        <f t="shared" si="33"/>
        <v>0</v>
      </c>
      <c r="U14" s="46">
        <f t="shared" si="34"/>
        <v>0</v>
      </c>
      <c r="V14" s="46">
        <f t="shared" si="18"/>
        <v>0</v>
      </c>
      <c r="W14" s="47" t="e">
        <f t="shared" si="18"/>
        <v>#DIV/0!</v>
      </c>
      <c r="X14" s="47" t="e">
        <f t="shared" si="19"/>
        <v>#DIV/0!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>
        <v>0</v>
      </c>
      <c r="BG14" s="45"/>
      <c r="BH14" s="45"/>
      <c r="BI14" s="45"/>
      <c r="BJ14" s="45"/>
      <c r="BK14" s="45"/>
      <c r="BL14" s="48"/>
      <c r="BM14" s="49"/>
      <c r="BN14" s="49"/>
      <c r="BO14" s="49"/>
      <c r="BP14" s="49"/>
    </row>
    <row r="15" spans="1:68" ht="15.75" customHeight="1">
      <c r="A15" s="61" t="s">
        <v>59</v>
      </c>
      <c r="B15" s="62" t="s">
        <v>60</v>
      </c>
      <c r="C15" s="50" t="s">
        <v>61</v>
      </c>
      <c r="D15" s="63" t="s">
        <v>62</v>
      </c>
      <c r="E15" s="64">
        <v>280175</v>
      </c>
      <c r="F15" s="64"/>
      <c r="G15" s="43">
        <f t="shared" si="16"/>
        <v>1.784598911394664E-2</v>
      </c>
      <c r="H15" s="43">
        <f t="shared" si="17"/>
        <v>0</v>
      </c>
      <c r="I15" s="45">
        <f>5000</f>
        <v>5000</v>
      </c>
      <c r="J15" s="65">
        <v>194909.32</v>
      </c>
      <c r="K15" s="65"/>
      <c r="L15" s="66"/>
      <c r="M15" s="46">
        <f t="shared" si="31"/>
        <v>0</v>
      </c>
      <c r="N15" s="46">
        <f t="shared" si="31"/>
        <v>33923.020000000004</v>
      </c>
      <c r="O15" s="46">
        <f t="shared" si="31"/>
        <v>0</v>
      </c>
      <c r="P15" s="31">
        <f t="shared" si="32"/>
        <v>0</v>
      </c>
      <c r="Q15" s="31">
        <f t="shared" si="32"/>
        <v>33923.020000000004</v>
      </c>
      <c r="R15" s="31">
        <f t="shared" si="32"/>
        <v>0</v>
      </c>
      <c r="S15" s="46">
        <f t="shared" si="33"/>
        <v>5000</v>
      </c>
      <c r="T15" s="46">
        <f t="shared" si="33"/>
        <v>160986.29999999999</v>
      </c>
      <c r="U15" s="46">
        <f t="shared" si="34"/>
        <v>0</v>
      </c>
      <c r="V15" s="47">
        <f t="shared" si="18"/>
        <v>0</v>
      </c>
      <c r="W15" s="47">
        <f t="shared" si="18"/>
        <v>0.17404514058127135</v>
      </c>
      <c r="X15" s="47" t="e">
        <f t="shared" si="19"/>
        <v>#DIV/0!</v>
      </c>
      <c r="Y15" s="45"/>
      <c r="Z15" s="45">
        <v>7679.93</v>
      </c>
      <c r="AA15" s="45"/>
      <c r="AB15" s="67"/>
      <c r="AC15" s="67">
        <v>6222.79</v>
      </c>
      <c r="AD15" s="45"/>
      <c r="AE15" s="45"/>
      <c r="AF15" s="45">
        <v>20020.3</v>
      </c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/>
      <c r="BM15" s="49"/>
      <c r="BN15" s="49"/>
      <c r="BO15" s="49"/>
      <c r="BP15" s="49"/>
    </row>
    <row r="16" spans="1:68" ht="15.75" customHeight="1">
      <c r="A16" s="68"/>
      <c r="B16" s="69" t="s">
        <v>63</v>
      </c>
      <c r="C16" s="50" t="s">
        <v>64</v>
      </c>
      <c r="D16" s="70" t="s">
        <v>65</v>
      </c>
      <c r="E16" s="41">
        <v>2000</v>
      </c>
      <c r="F16" s="64"/>
      <c r="G16" s="43">
        <f t="shared" si="16"/>
        <v>0</v>
      </c>
      <c r="H16" s="43">
        <f t="shared" si="17"/>
        <v>0</v>
      </c>
      <c r="I16" s="45"/>
      <c r="J16" s="65">
        <f>2600+2712.58</f>
        <v>5312.58</v>
      </c>
      <c r="K16" s="65"/>
      <c r="L16" s="66"/>
      <c r="M16" s="46">
        <f t="shared" si="31"/>
        <v>0</v>
      </c>
      <c r="N16" s="46">
        <f t="shared" si="31"/>
        <v>0</v>
      </c>
      <c r="O16" s="46">
        <f t="shared" si="31"/>
        <v>0</v>
      </c>
      <c r="P16" s="31">
        <f t="shared" si="32"/>
        <v>0</v>
      </c>
      <c r="Q16" s="31">
        <f t="shared" si="32"/>
        <v>0</v>
      </c>
      <c r="R16" s="31">
        <f t="shared" si="32"/>
        <v>0</v>
      </c>
      <c r="S16" s="46">
        <f t="shared" si="33"/>
        <v>0</v>
      </c>
      <c r="T16" s="46">
        <f t="shared" si="33"/>
        <v>5312.58</v>
      </c>
      <c r="U16" s="46">
        <f t="shared" si="34"/>
        <v>0</v>
      </c>
      <c r="V16" s="47" t="e">
        <f t="shared" si="18"/>
        <v>#DIV/0!</v>
      </c>
      <c r="W16" s="47">
        <f t="shared" si="18"/>
        <v>0</v>
      </c>
      <c r="X16" s="47" t="e">
        <f t="shared" si="19"/>
        <v>#DIV/0!</v>
      </c>
      <c r="Y16" s="45"/>
      <c r="Z16" s="45"/>
      <c r="AA16" s="45"/>
      <c r="AB16" s="67"/>
      <c r="AC16" s="67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/>
      <c r="BM16" s="49"/>
      <c r="BN16" s="49"/>
      <c r="BO16" s="49"/>
      <c r="BP16" s="49"/>
    </row>
    <row r="17" spans="1:68" ht="15.75" customHeight="1">
      <c r="A17" s="68"/>
      <c r="B17" s="62" t="s">
        <v>66</v>
      </c>
      <c r="C17" s="50" t="s">
        <v>67</v>
      </c>
      <c r="D17" s="70" t="s">
        <v>68</v>
      </c>
      <c r="E17" s="41">
        <v>0</v>
      </c>
      <c r="F17" s="64">
        <v>0</v>
      </c>
      <c r="G17" s="43" t="e">
        <f t="shared" si="16"/>
        <v>#DIV/0!</v>
      </c>
      <c r="H17" s="43" t="e">
        <f t="shared" si="17"/>
        <v>#DIV/0!</v>
      </c>
      <c r="I17" s="45">
        <v>0</v>
      </c>
      <c r="J17" s="65">
        <f>12487.09</f>
        <v>12487.09</v>
      </c>
      <c r="K17" s="65"/>
      <c r="L17" s="66"/>
      <c r="M17" s="46">
        <f t="shared" si="31"/>
        <v>0</v>
      </c>
      <c r="N17" s="46">
        <f t="shared" si="31"/>
        <v>12487.09</v>
      </c>
      <c r="O17" s="46">
        <f t="shared" si="31"/>
        <v>0</v>
      </c>
      <c r="P17" s="31">
        <f t="shared" si="32"/>
        <v>0</v>
      </c>
      <c r="Q17" s="31">
        <f t="shared" si="32"/>
        <v>12487.09</v>
      </c>
      <c r="R17" s="31">
        <f t="shared" si="32"/>
        <v>0</v>
      </c>
      <c r="S17" s="46">
        <f t="shared" si="33"/>
        <v>0</v>
      </c>
      <c r="T17" s="46">
        <f t="shared" si="33"/>
        <v>0</v>
      </c>
      <c r="U17" s="46">
        <f t="shared" si="34"/>
        <v>0</v>
      </c>
      <c r="V17" s="47" t="e">
        <f t="shared" si="18"/>
        <v>#DIV/0!</v>
      </c>
      <c r="W17" s="47">
        <f t="shared" si="18"/>
        <v>1</v>
      </c>
      <c r="X17" s="47" t="e">
        <f t="shared" si="19"/>
        <v>#DIV/0!</v>
      </c>
      <c r="Y17" s="45"/>
      <c r="Z17" s="45">
        <v>12487.09</v>
      </c>
      <c r="AA17" s="45"/>
      <c r="AB17" s="67"/>
      <c r="AC17" s="67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/>
      <c r="BM17" s="49"/>
      <c r="BN17" s="49"/>
      <c r="BO17" s="49"/>
      <c r="BP17" s="49"/>
    </row>
    <row r="18" spans="1:68" ht="15.75" customHeight="1">
      <c r="A18" s="68"/>
      <c r="B18" s="62" t="s">
        <v>69</v>
      </c>
      <c r="C18" s="50" t="s">
        <v>67</v>
      </c>
      <c r="D18" s="70" t="s">
        <v>68</v>
      </c>
      <c r="E18" s="41">
        <v>309000</v>
      </c>
      <c r="F18" s="64"/>
      <c r="G18" s="43">
        <f t="shared" si="16"/>
        <v>0</v>
      </c>
      <c r="H18" s="43">
        <f t="shared" si="17"/>
        <v>0</v>
      </c>
      <c r="I18" s="45"/>
      <c r="J18" s="65">
        <v>93746.62</v>
      </c>
      <c r="K18" s="65"/>
      <c r="L18" s="66"/>
      <c r="M18" s="46">
        <f t="shared" si="31"/>
        <v>0</v>
      </c>
      <c r="N18" s="46">
        <f t="shared" si="31"/>
        <v>53399.97</v>
      </c>
      <c r="O18" s="46">
        <f t="shared" si="31"/>
        <v>0</v>
      </c>
      <c r="P18" s="31">
        <f t="shared" si="32"/>
        <v>0</v>
      </c>
      <c r="Q18" s="31">
        <f t="shared" si="32"/>
        <v>53399.97</v>
      </c>
      <c r="R18" s="31">
        <f t="shared" si="32"/>
        <v>0</v>
      </c>
      <c r="S18" s="46">
        <f t="shared" si="33"/>
        <v>0</v>
      </c>
      <c r="T18" s="46">
        <f t="shared" si="33"/>
        <v>40346.649999999994</v>
      </c>
      <c r="U18" s="46">
        <f t="shared" si="34"/>
        <v>0</v>
      </c>
      <c r="V18" s="47" t="e">
        <f t="shared" si="18"/>
        <v>#DIV/0!</v>
      </c>
      <c r="W18" s="47">
        <f t="shared" si="18"/>
        <v>0.56962021670754637</v>
      </c>
      <c r="X18" s="47" t="e">
        <f t="shared" si="19"/>
        <v>#DIV/0!</v>
      </c>
      <c r="Y18" s="45"/>
      <c r="Z18" s="45">
        <v>17799.990000000002</v>
      </c>
      <c r="AA18" s="45"/>
      <c r="AB18" s="67"/>
      <c r="AC18" s="67">
        <f>17799.99</f>
        <v>17799.990000000002</v>
      </c>
      <c r="AD18" s="45"/>
      <c r="AE18" s="45"/>
      <c r="AF18" s="45">
        <v>17799.990000000002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/>
      <c r="BM18" s="49"/>
      <c r="BN18" s="49"/>
      <c r="BO18" s="49"/>
      <c r="BP18" s="49"/>
    </row>
    <row r="19" spans="1:68" ht="15.75" customHeight="1">
      <c r="A19" s="68"/>
      <c r="B19" s="62" t="s">
        <v>70</v>
      </c>
      <c r="C19" s="50" t="s">
        <v>71</v>
      </c>
      <c r="D19" s="70" t="s">
        <v>72</v>
      </c>
      <c r="E19" s="41">
        <v>610000</v>
      </c>
      <c r="F19" s="64"/>
      <c r="G19" s="43">
        <f t="shared" si="16"/>
        <v>0</v>
      </c>
      <c r="H19" s="43">
        <f t="shared" si="17"/>
        <v>0</v>
      </c>
      <c r="I19" s="45"/>
      <c r="J19" s="65">
        <v>180180.54</v>
      </c>
      <c r="K19" s="65"/>
      <c r="L19" s="66"/>
      <c r="M19" s="46">
        <f t="shared" si="31"/>
        <v>0</v>
      </c>
      <c r="N19" s="46">
        <f>Z19+AC19+AF19+AI19+AO19+AR19+AU19+AX19+BA19+BD19+BG19</f>
        <v>106932.03</v>
      </c>
      <c r="O19" s="46">
        <f>AA19+AD19+AG19+AJ19+AM19+AP19+AS19+AV19+AY19+BB19+BE19+BH19</f>
        <v>0</v>
      </c>
      <c r="P19" s="31">
        <f t="shared" si="32"/>
        <v>0</v>
      </c>
      <c r="Q19" s="31">
        <f>IF(BJ19=0,SUM(Z19+AC19+AF19+AI19+AL19+AO19+AR19+AU19+AX19+BA19+BD19+BG19),BJ19)</f>
        <v>106932.03</v>
      </c>
      <c r="R19" s="31">
        <f t="shared" si="32"/>
        <v>0</v>
      </c>
      <c r="S19" s="46">
        <f t="shared" si="33"/>
        <v>0</v>
      </c>
      <c r="T19" s="46">
        <f t="shared" si="33"/>
        <v>73248.510000000009</v>
      </c>
      <c r="U19" s="46">
        <f t="shared" si="34"/>
        <v>0</v>
      </c>
      <c r="V19" s="47" t="e">
        <f t="shared" si="18"/>
        <v>#DIV/0!</v>
      </c>
      <c r="W19" s="47">
        <f t="shared" si="18"/>
        <v>0.59347158133725209</v>
      </c>
      <c r="X19" s="47" t="e">
        <f t="shared" si="19"/>
        <v>#DIV/0!</v>
      </c>
      <c r="Y19" s="45"/>
      <c r="Z19" s="45">
        <v>20020.060000000001</v>
      </c>
      <c r="AA19" s="71"/>
      <c r="AB19" s="67"/>
      <c r="AC19" s="67">
        <v>39105.86</v>
      </c>
      <c r="AD19" s="45"/>
      <c r="AE19" s="45"/>
      <c r="AF19" s="45">
        <f>3837.16+43968.95</f>
        <v>47806.11</v>
      </c>
      <c r="AG19" s="45"/>
      <c r="AH19" s="45"/>
      <c r="AI19" s="45"/>
      <c r="AJ19" s="45"/>
      <c r="AK19" s="45"/>
      <c r="AL19" s="72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/>
      <c r="BM19" s="49"/>
      <c r="BN19" s="49"/>
      <c r="BO19" s="49"/>
      <c r="BP19" s="49"/>
    </row>
    <row r="20" spans="1:68" ht="15.75">
      <c r="A20" s="68"/>
      <c r="B20" s="62" t="s">
        <v>73</v>
      </c>
      <c r="C20" s="50" t="s">
        <v>74</v>
      </c>
      <c r="D20" s="40" t="s">
        <v>75</v>
      </c>
      <c r="E20" s="41">
        <v>43000</v>
      </c>
      <c r="F20" s="41"/>
      <c r="G20" s="43">
        <f t="shared" si="16"/>
        <v>0</v>
      </c>
      <c r="H20" s="43">
        <f t="shared" si="17"/>
        <v>0</v>
      </c>
      <c r="I20" s="45"/>
      <c r="J20" s="65">
        <v>20565.900000000001</v>
      </c>
      <c r="K20" s="65"/>
      <c r="L20" s="66"/>
      <c r="M20" s="46">
        <f t="shared" si="31"/>
        <v>0</v>
      </c>
      <c r="N20" s="46">
        <f t="shared" si="31"/>
        <v>10385.68</v>
      </c>
      <c r="O20" s="46">
        <f t="shared" si="31"/>
        <v>0</v>
      </c>
      <c r="P20" s="31">
        <f t="shared" si="32"/>
        <v>0</v>
      </c>
      <c r="Q20" s="31">
        <f t="shared" si="32"/>
        <v>10385.68</v>
      </c>
      <c r="R20" s="31">
        <f t="shared" si="32"/>
        <v>0</v>
      </c>
      <c r="S20" s="46">
        <f t="shared" si="33"/>
        <v>0</v>
      </c>
      <c r="T20" s="46">
        <f t="shared" si="33"/>
        <v>10180.220000000001</v>
      </c>
      <c r="U20" s="46">
        <f t="shared" si="34"/>
        <v>0</v>
      </c>
      <c r="V20" s="47" t="e">
        <f t="shared" si="18"/>
        <v>#DIV/0!</v>
      </c>
      <c r="W20" s="47">
        <f t="shared" si="18"/>
        <v>0.50499516189420346</v>
      </c>
      <c r="X20" s="47" t="e">
        <f t="shared" si="19"/>
        <v>#DIV/0!</v>
      </c>
      <c r="Y20" s="45"/>
      <c r="Z20" s="45">
        <v>3427.65</v>
      </c>
      <c r="AA20" s="45"/>
      <c r="AB20" s="67"/>
      <c r="AC20" s="67">
        <f>2856.37+306.37</f>
        <v>3162.74</v>
      </c>
      <c r="AD20" s="45"/>
      <c r="AE20" s="45"/>
      <c r="AF20" s="72">
        <f>3795.29</f>
        <v>3795.29</v>
      </c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8"/>
      <c r="BM20" s="49"/>
      <c r="BN20" s="49"/>
      <c r="BO20" s="49"/>
      <c r="BP20" s="49"/>
    </row>
    <row r="21" spans="1:68" ht="15.75" customHeight="1">
      <c r="A21" s="68"/>
      <c r="B21" s="62" t="s">
        <v>76</v>
      </c>
      <c r="C21" s="50" t="s">
        <v>77</v>
      </c>
      <c r="D21" s="40" t="s">
        <v>78</v>
      </c>
      <c r="E21" s="41">
        <v>2000</v>
      </c>
      <c r="F21" s="41"/>
      <c r="G21" s="43">
        <f t="shared" si="16"/>
        <v>0</v>
      </c>
      <c r="H21" s="43">
        <f t="shared" si="17"/>
        <v>0</v>
      </c>
      <c r="I21" s="45"/>
      <c r="J21" s="65">
        <v>1838.67</v>
      </c>
      <c r="K21" s="65"/>
      <c r="L21" s="66"/>
      <c r="M21" s="46">
        <f t="shared" si="31"/>
        <v>0</v>
      </c>
      <c r="N21" s="46">
        <f t="shared" si="31"/>
        <v>0</v>
      </c>
      <c r="O21" s="46">
        <f t="shared" si="31"/>
        <v>0</v>
      </c>
      <c r="P21" s="31">
        <f t="shared" si="32"/>
        <v>0</v>
      </c>
      <c r="Q21" s="31">
        <f t="shared" si="32"/>
        <v>0</v>
      </c>
      <c r="R21" s="31">
        <f t="shared" si="32"/>
        <v>0</v>
      </c>
      <c r="S21" s="46">
        <f t="shared" si="33"/>
        <v>0</v>
      </c>
      <c r="T21" s="46">
        <f t="shared" si="33"/>
        <v>1838.67</v>
      </c>
      <c r="U21" s="46">
        <f t="shared" si="34"/>
        <v>0</v>
      </c>
      <c r="V21" s="47" t="e">
        <f t="shared" si="18"/>
        <v>#DIV/0!</v>
      </c>
      <c r="W21" s="47">
        <f t="shared" si="18"/>
        <v>0</v>
      </c>
      <c r="X21" s="47" t="e">
        <f t="shared" si="19"/>
        <v>#DIV/0!</v>
      </c>
      <c r="Y21" s="45"/>
      <c r="Z21" s="45"/>
      <c r="AA21" s="45"/>
      <c r="AB21" s="67"/>
      <c r="AC21" s="67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8"/>
      <c r="BM21" s="49"/>
      <c r="BN21" s="49"/>
      <c r="BO21" s="49"/>
      <c r="BP21" s="49"/>
    </row>
    <row r="22" spans="1:68" ht="15.75" customHeight="1">
      <c r="A22" s="68" t="s">
        <v>79</v>
      </c>
      <c r="B22" s="62" t="s">
        <v>80</v>
      </c>
      <c r="C22" s="50" t="s">
        <v>74</v>
      </c>
      <c r="D22" s="70" t="s">
        <v>81</v>
      </c>
      <c r="E22" s="41">
        <v>45000</v>
      </c>
      <c r="F22" s="64"/>
      <c r="G22" s="43">
        <f t="shared" si="16"/>
        <v>9.7643111111111097E-2</v>
      </c>
      <c r="H22" s="43">
        <f t="shared" si="17"/>
        <v>2.6038000000000002E-2</v>
      </c>
      <c r="I22" s="45">
        <v>4393.9399999999996</v>
      </c>
      <c r="J22" s="65">
        <v>16833.330000000002</v>
      </c>
      <c r="K22" s="65"/>
      <c r="L22" s="66"/>
      <c r="M22" s="46">
        <f t="shared" si="31"/>
        <v>1171.71</v>
      </c>
      <c r="N22" s="46">
        <f t="shared" si="31"/>
        <v>13856.23</v>
      </c>
      <c r="O22" s="46">
        <f t="shared" si="31"/>
        <v>0</v>
      </c>
      <c r="P22" s="31">
        <f t="shared" si="32"/>
        <v>1171.71</v>
      </c>
      <c r="Q22" s="31">
        <f t="shared" si="32"/>
        <v>13856.23</v>
      </c>
      <c r="R22" s="31">
        <f t="shared" si="32"/>
        <v>0</v>
      </c>
      <c r="S22" s="46">
        <f t="shared" si="33"/>
        <v>3222.2299999999996</v>
      </c>
      <c r="T22" s="46">
        <f t="shared" si="33"/>
        <v>2977.1000000000022</v>
      </c>
      <c r="U22" s="46">
        <f t="shared" si="34"/>
        <v>0</v>
      </c>
      <c r="V22" s="47">
        <f t="shared" ref="V22:W37" si="35">M22/I22</f>
        <v>0.26666499770137964</v>
      </c>
      <c r="W22" s="47">
        <f t="shared" si="35"/>
        <v>0.82314253923614622</v>
      </c>
      <c r="X22" s="47" t="e">
        <f t="shared" si="19"/>
        <v>#DIV/0!</v>
      </c>
      <c r="Y22" s="45"/>
      <c r="Z22" s="45">
        <f>3725.61+3078.02</f>
        <v>6803.63</v>
      </c>
      <c r="AA22" s="45"/>
      <c r="AB22" s="67"/>
      <c r="AC22" s="67">
        <v>4068.81</v>
      </c>
      <c r="AD22" s="45"/>
      <c r="AE22" s="45">
        <v>1171.71</v>
      </c>
      <c r="AF22" s="45">
        <f>2983.79</f>
        <v>2983.79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8"/>
      <c r="BM22" s="49"/>
      <c r="BN22" s="49"/>
      <c r="BO22" s="49"/>
      <c r="BP22" s="49"/>
    </row>
    <row r="23" spans="1:68" ht="15.75" customHeight="1">
      <c r="A23" s="68"/>
      <c r="B23" s="62" t="s">
        <v>82</v>
      </c>
      <c r="C23" s="50" t="s">
        <v>74</v>
      </c>
      <c r="D23" s="70" t="s">
        <v>83</v>
      </c>
      <c r="E23" s="41">
        <v>43000</v>
      </c>
      <c r="F23" s="64"/>
      <c r="G23" s="43">
        <f t="shared" si="16"/>
        <v>0</v>
      </c>
      <c r="H23" s="43">
        <f t="shared" si="17"/>
        <v>0</v>
      </c>
      <c r="I23" s="45"/>
      <c r="J23" s="65">
        <v>18798.599999999999</v>
      </c>
      <c r="K23" s="65"/>
      <c r="L23" s="66"/>
      <c r="M23" s="46">
        <f t="shared" si="31"/>
        <v>0</v>
      </c>
      <c r="N23" s="46">
        <f t="shared" si="31"/>
        <v>10286.01</v>
      </c>
      <c r="O23" s="46">
        <f t="shared" si="31"/>
        <v>0</v>
      </c>
      <c r="P23" s="31">
        <f t="shared" si="32"/>
        <v>0</v>
      </c>
      <c r="Q23" s="31">
        <f t="shared" si="32"/>
        <v>10286.01</v>
      </c>
      <c r="R23" s="31">
        <f t="shared" si="32"/>
        <v>0</v>
      </c>
      <c r="S23" s="46">
        <f t="shared" si="33"/>
        <v>0</v>
      </c>
      <c r="T23" s="46">
        <f t="shared" si="33"/>
        <v>8512.5899999999983</v>
      </c>
      <c r="U23" s="46">
        <f t="shared" si="34"/>
        <v>0</v>
      </c>
      <c r="V23" s="47" t="e">
        <f t="shared" si="35"/>
        <v>#DIV/0!</v>
      </c>
      <c r="W23" s="47">
        <f t="shared" si="35"/>
        <v>0.54716893811241263</v>
      </c>
      <c r="X23" s="47" t="e">
        <f t="shared" si="19"/>
        <v>#DIV/0!</v>
      </c>
      <c r="Y23" s="45"/>
      <c r="Z23" s="45">
        <v>3133.1</v>
      </c>
      <c r="AA23" s="45"/>
      <c r="AB23" s="67"/>
      <c r="AC23" s="67">
        <f>3133.1</f>
        <v>3133.1</v>
      </c>
      <c r="AD23" s="45"/>
      <c r="AE23" s="45"/>
      <c r="AF23" s="73">
        <f>3133.1+886.71</f>
        <v>4019.81</v>
      </c>
      <c r="AG23" s="74"/>
      <c r="AH23" s="74"/>
      <c r="AI23" s="74"/>
      <c r="AJ23" s="74"/>
      <c r="AK23" s="45"/>
      <c r="AL23" s="74"/>
      <c r="AM23" s="74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8"/>
      <c r="BM23" s="49"/>
      <c r="BN23" s="49"/>
      <c r="BO23" s="49"/>
      <c r="BP23" s="49"/>
    </row>
    <row r="24" spans="1:68" ht="15.75" customHeight="1">
      <c r="A24" s="68"/>
      <c r="B24" s="62"/>
      <c r="C24" s="50" t="s">
        <v>74</v>
      </c>
      <c r="D24" s="70" t="s">
        <v>84</v>
      </c>
      <c r="E24" s="41">
        <v>44707.32</v>
      </c>
      <c r="F24" s="42">
        <v>50000</v>
      </c>
      <c r="G24" s="43">
        <f t="shared" si="16"/>
        <v>0</v>
      </c>
      <c r="H24" s="43"/>
      <c r="I24" s="45"/>
      <c r="J24" s="65"/>
      <c r="K24" s="65"/>
      <c r="L24" s="66"/>
      <c r="M24" s="46">
        <f t="shared" si="31"/>
        <v>0</v>
      </c>
      <c r="N24" s="46">
        <f t="shared" si="31"/>
        <v>0</v>
      </c>
      <c r="O24" s="46">
        <f t="shared" si="31"/>
        <v>0</v>
      </c>
      <c r="P24" s="31">
        <f t="shared" si="32"/>
        <v>0</v>
      </c>
      <c r="Q24" s="31">
        <f t="shared" si="32"/>
        <v>0</v>
      </c>
      <c r="R24" s="31">
        <f t="shared" si="32"/>
        <v>0</v>
      </c>
      <c r="S24" s="46">
        <f t="shared" si="33"/>
        <v>0</v>
      </c>
      <c r="T24" s="46">
        <f t="shared" si="33"/>
        <v>0</v>
      </c>
      <c r="U24" s="46">
        <f t="shared" si="34"/>
        <v>0</v>
      </c>
      <c r="V24" s="47" t="e">
        <f t="shared" si="35"/>
        <v>#DIV/0!</v>
      </c>
      <c r="W24" s="47" t="e">
        <f t="shared" si="35"/>
        <v>#DIV/0!</v>
      </c>
      <c r="X24" s="47" t="e">
        <f t="shared" si="19"/>
        <v>#DIV/0!</v>
      </c>
      <c r="Y24" s="45"/>
      <c r="Z24" s="45"/>
      <c r="AA24" s="45"/>
      <c r="AB24" s="67"/>
      <c r="AC24" s="67"/>
      <c r="AD24" s="45"/>
      <c r="AE24" s="45"/>
      <c r="AF24" s="75"/>
      <c r="AG24" s="74"/>
      <c r="AH24" s="74"/>
      <c r="AI24" s="74"/>
      <c r="AJ24" s="74"/>
      <c r="AK24" s="45"/>
      <c r="AL24" s="74"/>
      <c r="AM24" s="74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8"/>
      <c r="BM24" s="49"/>
      <c r="BN24" s="49"/>
      <c r="BO24" s="49"/>
      <c r="BP24" s="49"/>
    </row>
    <row r="25" spans="1:68" ht="15.75" customHeight="1">
      <c r="A25" s="61"/>
      <c r="B25" s="62" t="s">
        <v>85</v>
      </c>
      <c r="C25" s="50" t="s">
        <v>86</v>
      </c>
      <c r="D25" s="40" t="s">
        <v>87</v>
      </c>
      <c r="E25" s="41">
        <v>7000</v>
      </c>
      <c r="F25" s="41"/>
      <c r="G25" s="43">
        <f t="shared" si="16"/>
        <v>0</v>
      </c>
      <c r="H25" s="43">
        <f t="shared" ref="H25:H54" si="36">M25/E25</f>
        <v>0</v>
      </c>
      <c r="I25" s="45"/>
      <c r="J25" s="65">
        <v>5583.4</v>
      </c>
      <c r="K25" s="65"/>
      <c r="L25" s="66"/>
      <c r="M25" s="46">
        <f t="shared" si="31"/>
        <v>0</v>
      </c>
      <c r="N25" s="46">
        <f t="shared" si="31"/>
        <v>5583.4</v>
      </c>
      <c r="O25" s="46">
        <f t="shared" si="31"/>
        <v>0</v>
      </c>
      <c r="P25" s="31">
        <f t="shared" si="32"/>
        <v>0</v>
      </c>
      <c r="Q25" s="31">
        <f t="shared" si="32"/>
        <v>5583.4</v>
      </c>
      <c r="R25" s="31">
        <f t="shared" si="32"/>
        <v>0</v>
      </c>
      <c r="S25" s="46">
        <f t="shared" si="33"/>
        <v>0</v>
      </c>
      <c r="T25" s="46">
        <f t="shared" si="33"/>
        <v>0</v>
      </c>
      <c r="U25" s="46">
        <f t="shared" si="34"/>
        <v>0</v>
      </c>
      <c r="V25" s="47" t="e">
        <f t="shared" si="35"/>
        <v>#DIV/0!</v>
      </c>
      <c r="W25" s="47">
        <f t="shared" si="35"/>
        <v>1</v>
      </c>
      <c r="X25" s="47" t="e">
        <f t="shared" si="19"/>
        <v>#DIV/0!</v>
      </c>
      <c r="Y25" s="45"/>
      <c r="Z25" s="45"/>
      <c r="AA25" s="45"/>
      <c r="AB25" s="67"/>
      <c r="AC25" s="67"/>
      <c r="AD25" s="45"/>
      <c r="AE25" s="45"/>
      <c r="AF25" s="45">
        <v>5583.4</v>
      </c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8"/>
      <c r="BM25" s="49"/>
      <c r="BN25" s="49"/>
      <c r="BO25" s="49"/>
      <c r="BP25" s="49"/>
    </row>
    <row r="26" spans="1:68" ht="15.75" customHeight="1">
      <c r="A26" s="61"/>
      <c r="B26" s="62"/>
      <c r="C26" s="50" t="s">
        <v>88</v>
      </c>
      <c r="D26" s="70" t="s">
        <v>89</v>
      </c>
      <c r="E26" s="64">
        <v>8404</v>
      </c>
      <c r="F26" s="64"/>
      <c r="G26" s="43">
        <f t="shared" si="16"/>
        <v>0</v>
      </c>
      <c r="H26" s="43">
        <f t="shared" si="36"/>
        <v>0</v>
      </c>
      <c r="I26" s="45"/>
      <c r="J26" s="65"/>
      <c r="K26" s="65"/>
      <c r="L26" s="66"/>
      <c r="M26" s="46">
        <f t="shared" si="31"/>
        <v>0</v>
      </c>
      <c r="N26" s="46">
        <f t="shared" si="31"/>
        <v>0</v>
      </c>
      <c r="O26" s="46">
        <f t="shared" si="31"/>
        <v>0</v>
      </c>
      <c r="P26" s="31">
        <f t="shared" si="32"/>
        <v>0</v>
      </c>
      <c r="Q26" s="31">
        <f t="shared" si="32"/>
        <v>0</v>
      </c>
      <c r="R26" s="31">
        <f t="shared" si="32"/>
        <v>0</v>
      </c>
      <c r="S26" s="46">
        <f t="shared" si="33"/>
        <v>0</v>
      </c>
      <c r="T26" s="46">
        <f t="shared" si="33"/>
        <v>0</v>
      </c>
      <c r="U26" s="46">
        <f t="shared" si="34"/>
        <v>0</v>
      </c>
      <c r="V26" s="47" t="e">
        <f t="shared" si="35"/>
        <v>#DIV/0!</v>
      </c>
      <c r="W26" s="47" t="e">
        <f t="shared" si="35"/>
        <v>#DIV/0!</v>
      </c>
      <c r="X26" s="47" t="e">
        <f t="shared" si="19"/>
        <v>#DIV/0!</v>
      </c>
      <c r="Y26" s="45"/>
      <c r="Z26" s="45"/>
      <c r="AA26" s="45"/>
      <c r="AB26" s="67"/>
      <c r="AC26" s="67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8"/>
      <c r="BM26" s="49"/>
      <c r="BN26" s="49"/>
      <c r="BO26" s="49"/>
      <c r="BP26" s="49"/>
    </row>
    <row r="27" spans="1:68" ht="15.75" customHeight="1">
      <c r="A27" s="61"/>
      <c r="B27" s="62" t="s">
        <v>90</v>
      </c>
      <c r="C27" s="50" t="s">
        <v>91</v>
      </c>
      <c r="D27" s="40" t="s">
        <v>92</v>
      </c>
      <c r="E27" s="41">
        <v>10000</v>
      </c>
      <c r="F27" s="41"/>
      <c r="G27" s="43">
        <f t="shared" si="16"/>
        <v>0</v>
      </c>
      <c r="H27" s="43">
        <f t="shared" si="36"/>
        <v>0</v>
      </c>
      <c r="I27" s="45"/>
      <c r="J27" s="65">
        <v>13095</v>
      </c>
      <c r="K27" s="65"/>
      <c r="L27" s="66"/>
      <c r="M27" s="46">
        <f t="shared" si="31"/>
        <v>0</v>
      </c>
      <c r="N27" s="46">
        <f t="shared" si="31"/>
        <v>13095</v>
      </c>
      <c r="O27" s="46">
        <f t="shared" si="31"/>
        <v>0</v>
      </c>
      <c r="P27" s="31">
        <f t="shared" si="32"/>
        <v>0</v>
      </c>
      <c r="Q27" s="31">
        <f t="shared" si="32"/>
        <v>13095</v>
      </c>
      <c r="R27" s="31">
        <f t="shared" si="32"/>
        <v>0</v>
      </c>
      <c r="S27" s="46">
        <f t="shared" si="33"/>
        <v>0</v>
      </c>
      <c r="T27" s="46">
        <f t="shared" si="33"/>
        <v>0</v>
      </c>
      <c r="U27" s="46">
        <f t="shared" si="34"/>
        <v>0</v>
      </c>
      <c r="V27" s="47" t="e">
        <f t="shared" si="35"/>
        <v>#DIV/0!</v>
      </c>
      <c r="W27" s="47">
        <f t="shared" si="35"/>
        <v>1</v>
      </c>
      <c r="X27" s="47" t="e">
        <f t="shared" si="19"/>
        <v>#DIV/0!</v>
      </c>
      <c r="Y27" s="45"/>
      <c r="Z27" s="45">
        <f>13095</f>
        <v>13095</v>
      </c>
      <c r="AA27" s="45"/>
      <c r="AB27" s="67"/>
      <c r="AC27" s="67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8"/>
      <c r="BM27" s="49"/>
      <c r="BN27" s="49"/>
      <c r="BO27" s="49"/>
      <c r="BP27" s="49"/>
    </row>
    <row r="28" spans="1:68" ht="15.75" customHeight="1">
      <c r="A28" s="61"/>
      <c r="B28" s="62" t="s">
        <v>93</v>
      </c>
      <c r="C28" s="50" t="s">
        <v>86</v>
      </c>
      <c r="D28" s="40" t="s">
        <v>94</v>
      </c>
      <c r="E28" s="41">
        <v>4202</v>
      </c>
      <c r="F28" s="41"/>
      <c r="G28" s="43">
        <f t="shared" si="16"/>
        <v>0</v>
      </c>
      <c r="H28" s="43">
        <f t="shared" si="36"/>
        <v>0</v>
      </c>
      <c r="I28" s="45"/>
      <c r="J28" s="65">
        <v>16850</v>
      </c>
      <c r="K28" s="65"/>
      <c r="L28" s="66"/>
      <c r="M28" s="46">
        <f t="shared" si="31"/>
        <v>0</v>
      </c>
      <c r="N28" s="46">
        <f t="shared" si="31"/>
        <v>5229.5</v>
      </c>
      <c r="O28" s="46">
        <f t="shared" si="31"/>
        <v>0</v>
      </c>
      <c r="P28" s="31">
        <f t="shared" si="32"/>
        <v>0</v>
      </c>
      <c r="Q28" s="31">
        <f t="shared" si="32"/>
        <v>5229.5</v>
      </c>
      <c r="R28" s="31">
        <f t="shared" si="32"/>
        <v>0</v>
      </c>
      <c r="S28" s="46">
        <f t="shared" si="33"/>
        <v>0</v>
      </c>
      <c r="T28" s="46">
        <f t="shared" si="33"/>
        <v>11620.5</v>
      </c>
      <c r="U28" s="46">
        <f t="shared" si="34"/>
        <v>0</v>
      </c>
      <c r="V28" s="47" t="e">
        <f t="shared" si="35"/>
        <v>#DIV/0!</v>
      </c>
      <c r="W28" s="47">
        <f t="shared" si="35"/>
        <v>0.31035608308605339</v>
      </c>
      <c r="X28" s="47" t="e">
        <f t="shared" si="19"/>
        <v>#DIV/0!</v>
      </c>
      <c r="Y28" s="45"/>
      <c r="Z28" s="45"/>
      <c r="AA28" s="45"/>
      <c r="AB28" s="67"/>
      <c r="AC28" s="67">
        <v>5229.5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8"/>
      <c r="BM28" s="49"/>
      <c r="BN28" s="49"/>
      <c r="BO28" s="49"/>
      <c r="BP28" s="49"/>
    </row>
    <row r="29" spans="1:68" ht="15.75" customHeight="1">
      <c r="A29" s="68"/>
      <c r="B29" s="62"/>
      <c r="C29" s="50" t="s">
        <v>88</v>
      </c>
      <c r="D29" s="40" t="s">
        <v>95</v>
      </c>
      <c r="E29" s="41">
        <v>4202</v>
      </c>
      <c r="F29" s="41"/>
      <c r="G29" s="43">
        <f t="shared" si="16"/>
        <v>0</v>
      </c>
      <c r="H29" s="43">
        <f t="shared" si="36"/>
        <v>0</v>
      </c>
      <c r="I29" s="45"/>
      <c r="J29" s="65"/>
      <c r="K29" s="65"/>
      <c r="L29" s="66"/>
      <c r="M29" s="46">
        <f t="shared" ref="M29:O76" si="37">Y29+AB29+AE29+AH29+AK29+AN29+AQ29+AT29+AW29+AZ29+BC29+BF29</f>
        <v>0</v>
      </c>
      <c r="N29" s="46">
        <f t="shared" si="37"/>
        <v>0</v>
      </c>
      <c r="O29" s="46">
        <f t="shared" si="37"/>
        <v>0</v>
      </c>
      <c r="P29" s="31">
        <f t="shared" ref="P29:R44" si="38">IF(BI29=0,SUM(Y29+AB29+AE29+AH29+AK29+AN29+AQ29+AT29+AW29+AZ29+BC29+BF29),BI29)</f>
        <v>0</v>
      </c>
      <c r="Q29" s="31">
        <f t="shared" si="38"/>
        <v>0</v>
      </c>
      <c r="R29" s="31">
        <f t="shared" si="38"/>
        <v>0</v>
      </c>
      <c r="S29" s="46">
        <f t="shared" ref="S29:T44" si="39">I29-M29</f>
        <v>0</v>
      </c>
      <c r="T29" s="46">
        <f t="shared" si="39"/>
        <v>0</v>
      </c>
      <c r="U29" s="46">
        <f t="shared" si="34"/>
        <v>0</v>
      </c>
      <c r="V29" s="47" t="e">
        <f t="shared" si="35"/>
        <v>#DIV/0!</v>
      </c>
      <c r="W29" s="47" t="e">
        <f t="shared" si="35"/>
        <v>#DIV/0!</v>
      </c>
      <c r="X29" s="47" t="e">
        <f t="shared" si="19"/>
        <v>#DIV/0!</v>
      </c>
      <c r="Y29" s="45"/>
      <c r="Z29" s="74"/>
      <c r="AA29" s="45"/>
      <c r="AB29" s="67"/>
      <c r="AC29" s="67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8"/>
      <c r="BM29" s="49"/>
      <c r="BN29" s="49"/>
      <c r="BO29" s="49"/>
      <c r="BP29" s="49"/>
    </row>
    <row r="30" spans="1:68" ht="15.75" customHeight="1">
      <c r="A30" s="61"/>
      <c r="B30" s="69" t="s">
        <v>96</v>
      </c>
      <c r="C30" s="50" t="s">
        <v>86</v>
      </c>
      <c r="D30" s="40" t="s">
        <v>97</v>
      </c>
      <c r="E30" s="41">
        <v>18404</v>
      </c>
      <c r="F30" s="41"/>
      <c r="G30" s="43">
        <f t="shared" si="16"/>
        <v>0</v>
      </c>
      <c r="H30" s="43">
        <f t="shared" si="36"/>
        <v>0</v>
      </c>
      <c r="I30" s="45"/>
      <c r="J30" s="65">
        <f>2515+5718.85</f>
        <v>8233.85</v>
      </c>
      <c r="K30" s="65"/>
      <c r="L30" s="66"/>
      <c r="M30" s="46">
        <f t="shared" si="37"/>
        <v>0</v>
      </c>
      <c r="N30" s="46">
        <f t="shared" si="37"/>
        <v>0</v>
      </c>
      <c r="O30" s="46">
        <f t="shared" si="37"/>
        <v>0</v>
      </c>
      <c r="P30" s="31">
        <f t="shared" si="38"/>
        <v>0</v>
      </c>
      <c r="Q30" s="31">
        <f t="shared" si="38"/>
        <v>0</v>
      </c>
      <c r="R30" s="31">
        <f t="shared" si="38"/>
        <v>0</v>
      </c>
      <c r="S30" s="46">
        <f t="shared" si="39"/>
        <v>0</v>
      </c>
      <c r="T30" s="46">
        <f t="shared" si="39"/>
        <v>8233.85</v>
      </c>
      <c r="U30" s="46">
        <f t="shared" si="34"/>
        <v>0</v>
      </c>
      <c r="V30" s="47" t="e">
        <f t="shared" si="35"/>
        <v>#DIV/0!</v>
      </c>
      <c r="W30" s="47">
        <f t="shared" si="35"/>
        <v>0</v>
      </c>
      <c r="X30" s="47" t="e">
        <f t="shared" si="19"/>
        <v>#DIV/0!</v>
      </c>
      <c r="Y30" s="45"/>
      <c r="Z30" s="45"/>
      <c r="AA30" s="45"/>
      <c r="AB30" s="67"/>
      <c r="AC30" s="67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8"/>
      <c r="BM30" s="49"/>
      <c r="BN30" s="49"/>
      <c r="BO30" s="49"/>
      <c r="BP30" s="49"/>
    </row>
    <row r="31" spans="1:68" ht="15.75" customHeight="1">
      <c r="A31" s="61"/>
      <c r="B31" s="69" t="s">
        <v>98</v>
      </c>
      <c r="C31" s="50" t="s">
        <v>86</v>
      </c>
      <c r="D31" s="76" t="s">
        <v>99</v>
      </c>
      <c r="E31" s="41"/>
      <c r="F31" s="41"/>
      <c r="G31" s="43" t="e">
        <f t="shared" si="16"/>
        <v>#DIV/0!</v>
      </c>
      <c r="H31" s="43" t="e">
        <f t="shared" si="36"/>
        <v>#DIV/0!</v>
      </c>
      <c r="I31" s="45"/>
      <c r="J31" s="65">
        <f>977.38+2861.28</f>
        <v>3838.6600000000003</v>
      </c>
      <c r="K31" s="65"/>
      <c r="L31" s="66"/>
      <c r="M31" s="46">
        <f t="shared" si="37"/>
        <v>0</v>
      </c>
      <c r="N31" s="46">
        <f t="shared" si="37"/>
        <v>0</v>
      </c>
      <c r="O31" s="46">
        <f t="shared" si="37"/>
        <v>0</v>
      </c>
      <c r="P31" s="31">
        <f t="shared" si="38"/>
        <v>0</v>
      </c>
      <c r="Q31" s="31">
        <f t="shared" si="38"/>
        <v>0</v>
      </c>
      <c r="R31" s="31">
        <f t="shared" si="38"/>
        <v>0</v>
      </c>
      <c r="S31" s="46">
        <f t="shared" si="39"/>
        <v>0</v>
      </c>
      <c r="T31" s="46">
        <f t="shared" si="39"/>
        <v>3838.6600000000003</v>
      </c>
      <c r="U31" s="46">
        <f t="shared" si="34"/>
        <v>0</v>
      </c>
      <c r="V31" s="47" t="e">
        <f t="shared" si="35"/>
        <v>#DIV/0!</v>
      </c>
      <c r="W31" s="47">
        <f t="shared" si="35"/>
        <v>0</v>
      </c>
      <c r="X31" s="47" t="e">
        <f t="shared" si="19"/>
        <v>#DIV/0!</v>
      </c>
      <c r="Y31" s="45"/>
      <c r="Z31" s="45"/>
      <c r="AA31" s="45"/>
      <c r="AB31" s="67"/>
      <c r="AC31" s="67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8"/>
      <c r="BM31" s="49"/>
      <c r="BN31" s="49"/>
      <c r="BO31" s="49"/>
      <c r="BP31" s="49"/>
    </row>
    <row r="32" spans="1:68" ht="15.75" customHeight="1">
      <c r="A32" s="61"/>
      <c r="B32" s="62"/>
      <c r="C32" s="50" t="s">
        <v>86</v>
      </c>
      <c r="D32" s="40" t="s">
        <v>100</v>
      </c>
      <c r="E32" s="41">
        <v>20000</v>
      </c>
      <c r="F32" s="41"/>
      <c r="G32" s="43">
        <f t="shared" si="16"/>
        <v>0</v>
      </c>
      <c r="H32" s="43">
        <f t="shared" si="36"/>
        <v>0</v>
      </c>
      <c r="I32" s="45"/>
      <c r="J32" s="65"/>
      <c r="K32" s="65"/>
      <c r="L32" s="66"/>
      <c r="M32" s="46">
        <f t="shared" si="37"/>
        <v>0</v>
      </c>
      <c r="N32" s="46">
        <f t="shared" si="37"/>
        <v>0</v>
      </c>
      <c r="O32" s="46">
        <f t="shared" si="37"/>
        <v>0</v>
      </c>
      <c r="P32" s="31">
        <f t="shared" si="38"/>
        <v>0</v>
      </c>
      <c r="Q32" s="31">
        <f t="shared" si="38"/>
        <v>0</v>
      </c>
      <c r="R32" s="31">
        <f t="shared" si="38"/>
        <v>0</v>
      </c>
      <c r="S32" s="46">
        <f t="shared" si="39"/>
        <v>0</v>
      </c>
      <c r="T32" s="46">
        <f t="shared" si="39"/>
        <v>0</v>
      </c>
      <c r="U32" s="46">
        <f t="shared" si="34"/>
        <v>0</v>
      </c>
      <c r="V32" s="47" t="e">
        <f t="shared" si="35"/>
        <v>#DIV/0!</v>
      </c>
      <c r="W32" s="47" t="e">
        <f t="shared" si="35"/>
        <v>#DIV/0!</v>
      </c>
      <c r="X32" s="47" t="e">
        <f t="shared" si="19"/>
        <v>#DIV/0!</v>
      </c>
      <c r="Y32" s="45"/>
      <c r="Z32" s="45"/>
      <c r="AA32" s="45"/>
      <c r="AB32" s="67"/>
      <c r="AC32" s="67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8"/>
      <c r="BM32" s="49"/>
      <c r="BN32" s="49"/>
      <c r="BO32" s="49"/>
      <c r="BP32" s="49"/>
    </row>
    <row r="33" spans="1:68" ht="15.75" customHeight="1">
      <c r="A33" s="61"/>
      <c r="B33" s="62" t="s">
        <v>101</v>
      </c>
      <c r="C33" s="50" t="s">
        <v>77</v>
      </c>
      <c r="D33" s="40" t="s">
        <v>102</v>
      </c>
      <c r="E33" s="41">
        <v>2025.37</v>
      </c>
      <c r="F33" s="41"/>
      <c r="G33" s="43">
        <f t="shared" si="16"/>
        <v>0</v>
      </c>
      <c r="H33" s="43">
        <f t="shared" si="36"/>
        <v>0</v>
      </c>
      <c r="I33" s="45"/>
      <c r="J33" s="65">
        <v>3374.7</v>
      </c>
      <c r="K33" s="65"/>
      <c r="L33" s="66"/>
      <c r="M33" s="46">
        <f t="shared" si="37"/>
        <v>0</v>
      </c>
      <c r="N33" s="46">
        <f t="shared" si="37"/>
        <v>3374.7</v>
      </c>
      <c r="O33" s="46">
        <f t="shared" si="37"/>
        <v>0</v>
      </c>
      <c r="P33" s="31">
        <f t="shared" si="38"/>
        <v>0</v>
      </c>
      <c r="Q33" s="31">
        <f t="shared" si="38"/>
        <v>3374.7</v>
      </c>
      <c r="R33" s="31">
        <f t="shared" si="38"/>
        <v>0</v>
      </c>
      <c r="S33" s="46">
        <f t="shared" si="39"/>
        <v>0</v>
      </c>
      <c r="T33" s="46">
        <f t="shared" si="39"/>
        <v>0</v>
      </c>
      <c r="U33" s="46">
        <f t="shared" si="34"/>
        <v>0</v>
      </c>
      <c r="V33" s="47" t="e">
        <f t="shared" si="35"/>
        <v>#DIV/0!</v>
      </c>
      <c r="W33" s="47">
        <f t="shared" si="35"/>
        <v>1</v>
      </c>
      <c r="X33" s="47" t="e">
        <f t="shared" si="19"/>
        <v>#DIV/0!</v>
      </c>
      <c r="Y33" s="45"/>
      <c r="Z33" s="45"/>
      <c r="AA33" s="45"/>
      <c r="AB33" s="67"/>
      <c r="AC33" s="67">
        <v>3374.7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8"/>
      <c r="BM33" s="49"/>
      <c r="BN33" s="49"/>
      <c r="BO33" s="49"/>
      <c r="BP33" s="49"/>
    </row>
    <row r="34" spans="1:68" ht="15.75" customHeight="1">
      <c r="A34" s="68"/>
      <c r="B34" s="62" t="s">
        <v>103</v>
      </c>
      <c r="C34" s="50" t="s">
        <v>104</v>
      </c>
      <c r="D34" s="70" t="s">
        <v>105</v>
      </c>
      <c r="E34" s="77">
        <v>30000</v>
      </c>
      <c r="F34" s="64"/>
      <c r="G34" s="43">
        <f t="shared" si="16"/>
        <v>0</v>
      </c>
      <c r="H34" s="43">
        <f t="shared" si="36"/>
        <v>0</v>
      </c>
      <c r="I34" s="78"/>
      <c r="J34" s="65">
        <v>4100</v>
      </c>
      <c r="K34" s="65"/>
      <c r="L34" s="66"/>
      <c r="M34" s="46">
        <f t="shared" si="37"/>
        <v>0</v>
      </c>
      <c r="N34" s="46">
        <f t="shared" si="37"/>
        <v>0</v>
      </c>
      <c r="O34" s="46">
        <f t="shared" si="37"/>
        <v>0</v>
      </c>
      <c r="P34" s="31">
        <f t="shared" si="38"/>
        <v>0</v>
      </c>
      <c r="Q34" s="31">
        <f t="shared" si="38"/>
        <v>0</v>
      </c>
      <c r="R34" s="31">
        <f t="shared" si="38"/>
        <v>0</v>
      </c>
      <c r="S34" s="79">
        <f t="shared" si="39"/>
        <v>0</v>
      </c>
      <c r="T34" s="46">
        <f t="shared" si="39"/>
        <v>4100</v>
      </c>
      <c r="U34" s="46">
        <f t="shared" si="34"/>
        <v>0</v>
      </c>
      <c r="V34" s="47" t="e">
        <f t="shared" si="35"/>
        <v>#DIV/0!</v>
      </c>
      <c r="W34" s="47">
        <f t="shared" si="35"/>
        <v>0</v>
      </c>
      <c r="X34" s="47" t="e">
        <f t="shared" si="19"/>
        <v>#DIV/0!</v>
      </c>
      <c r="Y34" s="67"/>
      <c r="Z34" s="45"/>
      <c r="AA34" s="45"/>
      <c r="AB34" s="67"/>
      <c r="AC34" s="67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8"/>
      <c r="BM34" s="49"/>
      <c r="BN34" s="49"/>
      <c r="BO34" s="49"/>
      <c r="BP34" s="49"/>
    </row>
    <row r="35" spans="1:68" ht="15.75" customHeight="1">
      <c r="A35" s="68"/>
      <c r="B35" s="69" t="s">
        <v>106</v>
      </c>
      <c r="C35" s="50" t="s">
        <v>107</v>
      </c>
      <c r="D35" s="70" t="s">
        <v>108</v>
      </c>
      <c r="E35" s="77">
        <v>10000</v>
      </c>
      <c r="F35" s="64"/>
      <c r="G35" s="43">
        <f t="shared" si="16"/>
        <v>0</v>
      </c>
      <c r="H35" s="43">
        <f t="shared" si="36"/>
        <v>0</v>
      </c>
      <c r="I35" s="45"/>
      <c r="J35" s="65">
        <f>19903.04+4541.3+16240</f>
        <v>40684.339999999997</v>
      </c>
      <c r="K35" s="65">
        <v>16240</v>
      </c>
      <c r="L35" s="66"/>
      <c r="M35" s="46">
        <f t="shared" si="37"/>
        <v>0</v>
      </c>
      <c r="N35" s="46">
        <f t="shared" si="37"/>
        <v>19903.04</v>
      </c>
      <c r="O35" s="46">
        <f t="shared" si="37"/>
        <v>0</v>
      </c>
      <c r="P35" s="31">
        <f t="shared" si="38"/>
        <v>0</v>
      </c>
      <c r="Q35" s="31">
        <f t="shared" si="38"/>
        <v>19903.04</v>
      </c>
      <c r="R35" s="31">
        <f t="shared" si="38"/>
        <v>0</v>
      </c>
      <c r="S35" s="46">
        <f t="shared" si="39"/>
        <v>0</v>
      </c>
      <c r="T35" s="46">
        <f t="shared" si="39"/>
        <v>20781.299999999996</v>
      </c>
      <c r="U35" s="46">
        <f t="shared" si="34"/>
        <v>0</v>
      </c>
      <c r="V35" s="47" t="e">
        <f t="shared" si="35"/>
        <v>#DIV/0!</v>
      </c>
      <c r="W35" s="47">
        <f t="shared" si="35"/>
        <v>0.48920641209861099</v>
      </c>
      <c r="X35" s="47" t="e">
        <f t="shared" si="19"/>
        <v>#DIV/0!</v>
      </c>
      <c r="Y35" s="45"/>
      <c r="Z35" s="45"/>
      <c r="AA35" s="45"/>
      <c r="AB35" s="67"/>
      <c r="AC35" s="67">
        <f>19903.04</f>
        <v>19903.04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8"/>
      <c r="BM35" s="49"/>
      <c r="BN35" s="49"/>
      <c r="BO35" s="49"/>
      <c r="BP35" s="49"/>
    </row>
    <row r="36" spans="1:68" ht="15.75" customHeight="1">
      <c r="A36" s="68"/>
      <c r="B36" s="80" t="s">
        <v>109</v>
      </c>
      <c r="C36" s="50" t="s">
        <v>110</v>
      </c>
      <c r="D36" s="70" t="s">
        <v>111</v>
      </c>
      <c r="E36" s="81"/>
      <c r="F36" s="64"/>
      <c r="G36" s="43" t="e">
        <f t="shared" si="16"/>
        <v>#DIV/0!</v>
      </c>
      <c r="H36" s="43" t="e">
        <f t="shared" si="36"/>
        <v>#DIV/0!</v>
      </c>
      <c r="I36" s="45"/>
      <c r="J36" s="65">
        <v>949.5</v>
      </c>
      <c r="K36" s="65"/>
      <c r="L36" s="66"/>
      <c r="M36" s="46">
        <f t="shared" si="37"/>
        <v>0</v>
      </c>
      <c r="N36" s="46">
        <f t="shared" si="37"/>
        <v>949.5</v>
      </c>
      <c r="O36" s="46">
        <f t="shared" si="37"/>
        <v>0</v>
      </c>
      <c r="P36" s="31">
        <f t="shared" si="38"/>
        <v>0</v>
      </c>
      <c r="Q36" s="31">
        <f t="shared" si="38"/>
        <v>949.5</v>
      </c>
      <c r="R36" s="31">
        <f t="shared" si="38"/>
        <v>0</v>
      </c>
      <c r="S36" s="46">
        <f t="shared" si="39"/>
        <v>0</v>
      </c>
      <c r="T36" s="46">
        <f t="shared" si="39"/>
        <v>0</v>
      </c>
      <c r="U36" s="46">
        <f t="shared" si="34"/>
        <v>0</v>
      </c>
      <c r="V36" s="47" t="e">
        <f t="shared" si="35"/>
        <v>#DIV/0!</v>
      </c>
      <c r="W36" s="47">
        <f t="shared" si="35"/>
        <v>1</v>
      </c>
      <c r="X36" s="47" t="e">
        <f t="shared" si="19"/>
        <v>#DIV/0!</v>
      </c>
      <c r="Y36" s="45"/>
      <c r="Z36" s="45"/>
      <c r="AA36" s="45"/>
      <c r="AB36" s="67"/>
      <c r="AC36" s="67">
        <v>949.5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8"/>
      <c r="BM36" s="49"/>
      <c r="BN36" s="49"/>
      <c r="BO36" s="49"/>
      <c r="BP36" s="49"/>
    </row>
    <row r="37" spans="1:68" ht="15.75" customHeight="1">
      <c r="A37" s="68"/>
      <c r="B37" s="62"/>
      <c r="C37" s="50" t="s">
        <v>112</v>
      </c>
      <c r="D37" s="40" t="s">
        <v>113</v>
      </c>
      <c r="E37" s="41">
        <v>19200</v>
      </c>
      <c r="F37" s="41"/>
      <c r="G37" s="43">
        <f t="shared" si="16"/>
        <v>0</v>
      </c>
      <c r="H37" s="43">
        <f t="shared" si="36"/>
        <v>0</v>
      </c>
      <c r="I37" s="45"/>
      <c r="J37" s="82">
        <v>50813</v>
      </c>
      <c r="K37" s="65"/>
      <c r="L37" s="66"/>
      <c r="M37" s="46">
        <f t="shared" si="37"/>
        <v>0</v>
      </c>
      <c r="N37" s="46">
        <f t="shared" si="37"/>
        <v>0</v>
      </c>
      <c r="O37" s="46">
        <f t="shared" si="37"/>
        <v>0</v>
      </c>
      <c r="P37" s="31">
        <f t="shared" si="38"/>
        <v>0</v>
      </c>
      <c r="Q37" s="31">
        <f t="shared" si="38"/>
        <v>0</v>
      </c>
      <c r="R37" s="31">
        <f t="shared" si="38"/>
        <v>0</v>
      </c>
      <c r="S37" s="46">
        <f t="shared" si="39"/>
        <v>0</v>
      </c>
      <c r="T37" s="46">
        <f t="shared" si="39"/>
        <v>50813</v>
      </c>
      <c r="U37" s="46">
        <f t="shared" si="34"/>
        <v>0</v>
      </c>
      <c r="V37" s="47" t="e">
        <f t="shared" si="35"/>
        <v>#DIV/0!</v>
      </c>
      <c r="W37" s="47">
        <f t="shared" si="35"/>
        <v>0</v>
      </c>
      <c r="X37" s="47" t="e">
        <f t="shared" si="19"/>
        <v>#DIV/0!</v>
      </c>
      <c r="Y37" s="45"/>
      <c r="Z37" s="45"/>
      <c r="AA37" s="45"/>
      <c r="AB37" s="67"/>
      <c r="AC37" s="67"/>
      <c r="AD37" s="45"/>
      <c r="AE37" s="45"/>
      <c r="AF37" s="45"/>
      <c r="AG37" s="45"/>
      <c r="AH37" s="45"/>
      <c r="AI37" s="45"/>
      <c r="AJ37" s="45"/>
      <c r="AK37" s="74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74"/>
      <c r="BG37" s="45"/>
      <c r="BH37" s="45"/>
      <c r="BI37" s="45"/>
      <c r="BJ37" s="45"/>
      <c r="BK37" s="45"/>
      <c r="BL37" s="48"/>
      <c r="BM37" s="49"/>
      <c r="BN37" s="49"/>
      <c r="BO37" s="49"/>
      <c r="BP37" s="49"/>
    </row>
    <row r="38" spans="1:68" ht="15.75" customHeight="1">
      <c r="A38" s="68"/>
      <c r="B38" s="62"/>
      <c r="C38" s="50" t="s">
        <v>114</v>
      </c>
      <c r="D38" s="40" t="s">
        <v>115</v>
      </c>
      <c r="E38" s="64">
        <v>20000</v>
      </c>
      <c r="F38" s="41"/>
      <c r="G38" s="43">
        <f t="shared" si="16"/>
        <v>0</v>
      </c>
      <c r="H38" s="43">
        <f t="shared" si="36"/>
        <v>0</v>
      </c>
      <c r="I38" s="45"/>
      <c r="J38" s="65"/>
      <c r="K38" s="65"/>
      <c r="L38" s="66"/>
      <c r="M38" s="46">
        <f t="shared" si="37"/>
        <v>0</v>
      </c>
      <c r="N38" s="46">
        <f t="shared" si="37"/>
        <v>0</v>
      </c>
      <c r="O38" s="46">
        <f t="shared" si="37"/>
        <v>0</v>
      </c>
      <c r="P38" s="31">
        <f t="shared" si="38"/>
        <v>0</v>
      </c>
      <c r="Q38" s="31">
        <f t="shared" si="38"/>
        <v>0</v>
      </c>
      <c r="R38" s="31">
        <f t="shared" si="38"/>
        <v>0</v>
      </c>
      <c r="S38" s="46">
        <f t="shared" si="39"/>
        <v>0</v>
      </c>
      <c r="T38" s="46">
        <f t="shared" si="39"/>
        <v>0</v>
      </c>
      <c r="U38" s="46">
        <f t="shared" si="34"/>
        <v>0</v>
      </c>
      <c r="V38" s="47" t="e">
        <f t="shared" ref="V38:W53" si="40">M38/I38</f>
        <v>#DIV/0!</v>
      </c>
      <c r="W38" s="47" t="e">
        <f t="shared" si="40"/>
        <v>#DIV/0!</v>
      </c>
      <c r="X38" s="47" t="e">
        <f t="shared" si="19"/>
        <v>#DIV/0!</v>
      </c>
      <c r="Y38" s="45"/>
      <c r="Z38" s="45"/>
      <c r="AA38" s="45"/>
      <c r="AB38" s="67"/>
      <c r="AC38" s="67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8"/>
      <c r="BM38" s="49"/>
      <c r="BN38" s="49"/>
      <c r="BO38" s="49"/>
      <c r="BP38" s="49"/>
    </row>
    <row r="39" spans="1:68" ht="15.75" customHeight="1">
      <c r="A39" s="38"/>
      <c r="B39" s="80" t="s">
        <v>116</v>
      </c>
      <c r="C39" s="50" t="s">
        <v>64</v>
      </c>
      <c r="D39" s="40" t="s">
        <v>117</v>
      </c>
      <c r="E39" s="64">
        <v>2344.5</v>
      </c>
      <c r="F39" s="41"/>
      <c r="G39" s="43">
        <f t="shared" si="16"/>
        <v>0</v>
      </c>
      <c r="H39" s="43">
        <f t="shared" si="36"/>
        <v>0</v>
      </c>
      <c r="I39" s="45"/>
      <c r="J39" s="65">
        <v>1424.02</v>
      </c>
      <c r="K39" s="65"/>
      <c r="L39" s="66"/>
      <c r="M39" s="46">
        <f t="shared" si="37"/>
        <v>0</v>
      </c>
      <c r="N39" s="46">
        <f t="shared" si="37"/>
        <v>0</v>
      </c>
      <c r="O39" s="46">
        <f t="shared" si="37"/>
        <v>0</v>
      </c>
      <c r="P39" s="31">
        <f t="shared" si="38"/>
        <v>0</v>
      </c>
      <c r="Q39" s="31">
        <f t="shared" si="38"/>
        <v>0</v>
      </c>
      <c r="R39" s="31">
        <f t="shared" si="38"/>
        <v>0</v>
      </c>
      <c r="S39" s="46">
        <f t="shared" si="39"/>
        <v>0</v>
      </c>
      <c r="T39" s="46">
        <f t="shared" si="39"/>
        <v>1424.02</v>
      </c>
      <c r="U39" s="46">
        <f t="shared" si="34"/>
        <v>0</v>
      </c>
      <c r="V39" s="47" t="e">
        <f t="shared" si="40"/>
        <v>#DIV/0!</v>
      </c>
      <c r="W39" s="47">
        <f t="shared" si="40"/>
        <v>0</v>
      </c>
      <c r="X39" s="47" t="e">
        <f t="shared" si="19"/>
        <v>#DIV/0!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8"/>
      <c r="BM39" s="49"/>
      <c r="BN39" s="49"/>
      <c r="BO39" s="49"/>
      <c r="BP39" s="49"/>
    </row>
    <row r="40" spans="1:68" ht="15.75" customHeight="1">
      <c r="A40" s="38" t="s">
        <v>118</v>
      </c>
      <c r="B40" s="80" t="s">
        <v>119</v>
      </c>
      <c r="C40" s="50" t="s">
        <v>120</v>
      </c>
      <c r="D40" s="40" t="s">
        <v>121</v>
      </c>
      <c r="E40" s="64">
        <v>2000</v>
      </c>
      <c r="F40" s="41"/>
      <c r="G40" s="43">
        <f t="shared" si="16"/>
        <v>1.7454999999999998E-2</v>
      </c>
      <c r="H40" s="43">
        <f t="shared" si="36"/>
        <v>1.805E-3</v>
      </c>
      <c r="I40" s="45">
        <v>34.909999999999997</v>
      </c>
      <c r="J40" s="65">
        <v>576.45000000000005</v>
      </c>
      <c r="K40" s="65"/>
      <c r="L40" s="66"/>
      <c r="M40" s="46">
        <f t="shared" si="37"/>
        <v>3.61</v>
      </c>
      <c r="N40" s="46">
        <f t="shared" si="37"/>
        <v>0</v>
      </c>
      <c r="O40" s="46">
        <f t="shared" si="37"/>
        <v>0</v>
      </c>
      <c r="P40" s="31">
        <f t="shared" si="38"/>
        <v>3.61</v>
      </c>
      <c r="Q40" s="31">
        <f t="shared" si="38"/>
        <v>0</v>
      </c>
      <c r="R40" s="31">
        <f t="shared" si="38"/>
        <v>0</v>
      </c>
      <c r="S40" s="46">
        <f t="shared" si="39"/>
        <v>31.299999999999997</v>
      </c>
      <c r="T40" s="46">
        <f t="shared" si="39"/>
        <v>576.45000000000005</v>
      </c>
      <c r="U40" s="46">
        <f t="shared" si="34"/>
        <v>0</v>
      </c>
      <c r="V40" s="47">
        <f t="shared" si="40"/>
        <v>0.10340876539673446</v>
      </c>
      <c r="W40" s="47">
        <f t="shared" si="40"/>
        <v>0</v>
      </c>
      <c r="X40" s="47" t="e">
        <f t="shared" si="19"/>
        <v>#DIV/0!</v>
      </c>
      <c r="Y40" s="45"/>
      <c r="Z40" s="45"/>
      <c r="AA40" s="45"/>
      <c r="AB40" s="67"/>
      <c r="AC40" s="67"/>
      <c r="AD40" s="45"/>
      <c r="AE40" s="45">
        <v>3.61</v>
      </c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8"/>
      <c r="BM40" s="49"/>
      <c r="BN40" s="49"/>
      <c r="BO40" s="49"/>
      <c r="BP40" s="49"/>
    </row>
    <row r="41" spans="1:68" ht="15.75" customHeight="1">
      <c r="A41" s="61" t="s">
        <v>122</v>
      </c>
      <c r="B41" s="62"/>
      <c r="C41" s="50" t="s">
        <v>123</v>
      </c>
      <c r="D41" s="40" t="s">
        <v>124</v>
      </c>
      <c r="E41" s="64">
        <f>5000+1000</f>
        <v>6000</v>
      </c>
      <c r="F41" s="41"/>
      <c r="G41" s="43">
        <f t="shared" si="16"/>
        <v>9.166666666666666E-2</v>
      </c>
      <c r="H41" s="43">
        <f t="shared" si="36"/>
        <v>9.166666666666666E-2</v>
      </c>
      <c r="I41" s="45">
        <v>550</v>
      </c>
      <c r="J41" s="65"/>
      <c r="K41" s="65"/>
      <c r="L41" s="66"/>
      <c r="M41" s="46">
        <f t="shared" si="37"/>
        <v>550</v>
      </c>
      <c r="N41" s="46">
        <f t="shared" si="37"/>
        <v>0</v>
      </c>
      <c r="O41" s="46">
        <f t="shared" si="37"/>
        <v>0</v>
      </c>
      <c r="P41" s="31">
        <f t="shared" si="38"/>
        <v>550</v>
      </c>
      <c r="Q41" s="31">
        <f t="shared" si="38"/>
        <v>0</v>
      </c>
      <c r="R41" s="31">
        <f t="shared" si="38"/>
        <v>0</v>
      </c>
      <c r="S41" s="46">
        <f t="shared" si="39"/>
        <v>0</v>
      </c>
      <c r="T41" s="46">
        <f t="shared" si="39"/>
        <v>0</v>
      </c>
      <c r="U41" s="46">
        <f t="shared" si="34"/>
        <v>0</v>
      </c>
      <c r="V41" s="47">
        <f t="shared" si="40"/>
        <v>1</v>
      </c>
      <c r="W41" s="47" t="e">
        <f t="shared" si="40"/>
        <v>#DIV/0!</v>
      </c>
      <c r="X41" s="47" t="e">
        <f t="shared" si="19"/>
        <v>#DIV/0!</v>
      </c>
      <c r="Y41" s="45"/>
      <c r="Z41" s="45"/>
      <c r="AA41" s="45"/>
      <c r="AB41" s="67"/>
      <c r="AC41" s="67"/>
      <c r="AD41" s="45"/>
      <c r="AE41" s="45">
        <v>550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8"/>
      <c r="BM41" s="49"/>
      <c r="BN41" s="49"/>
      <c r="BO41" s="49"/>
      <c r="BP41" s="49"/>
    </row>
    <row r="42" spans="1:68" ht="15.75" customHeight="1">
      <c r="A42" s="38" t="s">
        <v>125</v>
      </c>
      <c r="B42" s="80" t="s">
        <v>126</v>
      </c>
      <c r="C42" s="50" t="s">
        <v>127</v>
      </c>
      <c r="D42" s="40" t="s">
        <v>128</v>
      </c>
      <c r="E42" s="64">
        <v>30000</v>
      </c>
      <c r="F42" s="41"/>
      <c r="G42" s="43">
        <f t="shared" si="16"/>
        <v>0.58333333333333337</v>
      </c>
      <c r="H42" s="43">
        <f t="shared" si="36"/>
        <v>0</v>
      </c>
      <c r="I42" s="45">
        <f>17500</f>
        <v>17500</v>
      </c>
      <c r="J42" s="65">
        <v>362.4</v>
      </c>
      <c r="K42" s="65"/>
      <c r="L42" s="66"/>
      <c r="M42" s="46">
        <f t="shared" si="37"/>
        <v>0</v>
      </c>
      <c r="N42" s="46">
        <f t="shared" si="37"/>
        <v>0</v>
      </c>
      <c r="O42" s="46">
        <f t="shared" si="37"/>
        <v>0</v>
      </c>
      <c r="P42" s="31">
        <f t="shared" si="38"/>
        <v>0</v>
      </c>
      <c r="Q42" s="31">
        <f t="shared" si="38"/>
        <v>0</v>
      </c>
      <c r="R42" s="31">
        <f t="shared" si="38"/>
        <v>0</v>
      </c>
      <c r="S42" s="46">
        <f t="shared" si="39"/>
        <v>17500</v>
      </c>
      <c r="T42" s="46">
        <f t="shared" si="39"/>
        <v>362.4</v>
      </c>
      <c r="U42" s="46">
        <f t="shared" si="34"/>
        <v>0</v>
      </c>
      <c r="V42" s="47">
        <f t="shared" si="40"/>
        <v>0</v>
      </c>
      <c r="W42" s="47">
        <f t="shared" si="40"/>
        <v>0</v>
      </c>
      <c r="X42" s="47" t="e">
        <f t="shared" si="19"/>
        <v>#DIV/0!</v>
      </c>
      <c r="Y42" s="45"/>
      <c r="Z42" s="45"/>
      <c r="AA42" s="45"/>
      <c r="AB42" s="67"/>
      <c r="AC42" s="67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8"/>
      <c r="BM42" s="49"/>
      <c r="BN42" s="49"/>
      <c r="BO42" s="49"/>
      <c r="BP42" s="49"/>
    </row>
    <row r="43" spans="1:68" ht="15.75" customHeight="1">
      <c r="A43" s="68"/>
      <c r="B43" s="83" t="s">
        <v>129</v>
      </c>
      <c r="C43" s="50" t="s">
        <v>130</v>
      </c>
      <c r="D43" s="40" t="s">
        <v>131</v>
      </c>
      <c r="E43" s="64">
        <v>20000</v>
      </c>
      <c r="F43" s="41"/>
      <c r="G43" s="43">
        <f t="shared" si="16"/>
        <v>0</v>
      </c>
      <c r="H43" s="43">
        <f t="shared" si="36"/>
        <v>0</v>
      </c>
      <c r="I43" s="45"/>
      <c r="J43" s="65">
        <f>1256.9+740+1407.15+678.68+610.54+4654.38+742.72+1006.2+186.96</f>
        <v>11283.53</v>
      </c>
      <c r="K43" s="65"/>
      <c r="L43" s="66"/>
      <c r="M43" s="46">
        <f t="shared" si="37"/>
        <v>0</v>
      </c>
      <c r="N43" s="46">
        <f t="shared" si="37"/>
        <v>3702.5699999999997</v>
      </c>
      <c r="O43" s="46">
        <f t="shared" si="37"/>
        <v>0</v>
      </c>
      <c r="P43" s="31">
        <f t="shared" si="38"/>
        <v>0</v>
      </c>
      <c r="Q43" s="31">
        <f t="shared" si="38"/>
        <v>3702.5699999999997</v>
      </c>
      <c r="R43" s="31">
        <f t="shared" si="38"/>
        <v>0</v>
      </c>
      <c r="S43" s="46">
        <f t="shared" si="39"/>
        <v>0</v>
      </c>
      <c r="T43" s="46">
        <f t="shared" si="39"/>
        <v>7580.9600000000009</v>
      </c>
      <c r="U43" s="46">
        <f t="shared" si="34"/>
        <v>0</v>
      </c>
      <c r="V43" s="47" t="e">
        <f t="shared" si="40"/>
        <v>#DIV/0!</v>
      </c>
      <c r="W43" s="47">
        <f t="shared" si="40"/>
        <v>0.32813933228342546</v>
      </c>
      <c r="X43" s="47" t="e">
        <f t="shared" si="19"/>
        <v>#DIV/0!</v>
      </c>
      <c r="Y43" s="45"/>
      <c r="Z43" s="45"/>
      <c r="AA43" s="45"/>
      <c r="AB43" s="67"/>
      <c r="AC43" s="67">
        <f>427.8</f>
        <v>427.8</v>
      </c>
      <c r="AD43" s="45"/>
      <c r="AE43" s="45"/>
      <c r="AF43" s="45">
        <f>1006.2+2085.83+182.74</f>
        <v>3274.7699999999995</v>
      </c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8"/>
      <c r="BM43" s="49"/>
      <c r="BN43" s="49"/>
      <c r="BO43" s="49"/>
      <c r="BP43" s="49"/>
    </row>
    <row r="44" spans="1:68" ht="15.75" customHeight="1">
      <c r="A44" s="68" t="s">
        <v>132</v>
      </c>
      <c r="B44" s="84" t="s">
        <v>133</v>
      </c>
      <c r="C44" s="50" t="s">
        <v>127</v>
      </c>
      <c r="D44" s="40" t="s">
        <v>134</v>
      </c>
      <c r="E44" s="64">
        <v>60000</v>
      </c>
      <c r="F44" s="42">
        <v>50000</v>
      </c>
      <c r="G44" s="43">
        <f t="shared" si="16"/>
        <v>0.27238083333333329</v>
      </c>
      <c r="H44" s="43">
        <f t="shared" si="36"/>
        <v>0</v>
      </c>
      <c r="I44" s="85">
        <f>1890+2443+727.8+5511.95+3821.32+104.82+319.96+1524</f>
        <v>16342.849999999999</v>
      </c>
      <c r="J44" s="65">
        <f>4740+413+1266+3806.39</f>
        <v>10225.39</v>
      </c>
      <c r="K44" s="65"/>
      <c r="L44" s="66"/>
      <c r="M44" s="46">
        <f t="shared" si="37"/>
        <v>0</v>
      </c>
      <c r="N44" s="46">
        <f t="shared" si="37"/>
        <v>4740</v>
      </c>
      <c r="O44" s="46">
        <f t="shared" si="37"/>
        <v>0</v>
      </c>
      <c r="P44" s="31">
        <f t="shared" si="38"/>
        <v>0</v>
      </c>
      <c r="Q44" s="31">
        <f t="shared" si="38"/>
        <v>4740</v>
      </c>
      <c r="R44" s="31">
        <f t="shared" si="38"/>
        <v>0</v>
      </c>
      <c r="S44" s="46">
        <f t="shared" si="39"/>
        <v>16342.849999999999</v>
      </c>
      <c r="T44" s="46">
        <f t="shared" si="39"/>
        <v>5485.3899999999994</v>
      </c>
      <c r="U44" s="46">
        <f t="shared" si="34"/>
        <v>0</v>
      </c>
      <c r="V44" s="47">
        <f t="shared" si="40"/>
        <v>0</v>
      </c>
      <c r="W44" s="47">
        <f t="shared" si="40"/>
        <v>0.46355200143955394</v>
      </c>
      <c r="X44" s="47" t="e">
        <f t="shared" si="19"/>
        <v>#DIV/0!</v>
      </c>
      <c r="Y44" s="74"/>
      <c r="Z44" s="45">
        <v>4740</v>
      </c>
      <c r="AA44" s="74"/>
      <c r="AB44" s="67"/>
      <c r="AC44" s="67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48"/>
      <c r="BM44" s="49"/>
      <c r="BN44" s="49"/>
      <c r="BO44" s="49"/>
      <c r="BP44" s="49"/>
    </row>
    <row r="45" spans="1:68" ht="15.75" customHeight="1">
      <c r="A45" s="59"/>
      <c r="B45" s="80"/>
      <c r="C45" s="50" t="s">
        <v>135</v>
      </c>
      <c r="D45" s="40" t="s">
        <v>136</v>
      </c>
      <c r="E45" s="64">
        <v>13000</v>
      </c>
      <c r="F45" s="41"/>
      <c r="G45" s="43">
        <f t="shared" si="16"/>
        <v>0</v>
      </c>
      <c r="H45" s="43">
        <f t="shared" si="36"/>
        <v>0</v>
      </c>
      <c r="I45" s="45"/>
      <c r="J45" s="82">
        <v>30000</v>
      </c>
      <c r="K45" s="65"/>
      <c r="L45" s="66"/>
      <c r="M45" s="46">
        <f t="shared" si="37"/>
        <v>0</v>
      </c>
      <c r="N45" s="46">
        <f>AC45+AF45+AI45+AL45+AO45+AR45+AU45+AX45+BA45+BD45+BG45</f>
        <v>0</v>
      </c>
      <c r="O45" s="46">
        <f>AA45+AD45+AG45+AJ45+AM45+AP45+AS45+AV45+AY45+BB45+BE45+BH45</f>
        <v>0</v>
      </c>
      <c r="P45" s="31">
        <f t="shared" ref="P45:R60" si="41">IF(BI45=0,SUM(Y45+AB45+AE45+AH45+AK45+AN45+AQ45+AT45+AW45+AZ45+BC45+BF45),BI45)</f>
        <v>0</v>
      </c>
      <c r="Q45" s="31">
        <f t="shared" si="41"/>
        <v>0</v>
      </c>
      <c r="R45" s="31">
        <f t="shared" si="41"/>
        <v>0</v>
      </c>
      <c r="S45" s="46">
        <f t="shared" ref="S45:T60" si="42">I45-M45</f>
        <v>0</v>
      </c>
      <c r="T45" s="46">
        <f t="shared" si="42"/>
        <v>30000</v>
      </c>
      <c r="U45" s="46">
        <f t="shared" si="34"/>
        <v>0</v>
      </c>
      <c r="V45" s="47" t="e">
        <f t="shared" si="40"/>
        <v>#DIV/0!</v>
      </c>
      <c r="W45" s="47">
        <f t="shared" si="40"/>
        <v>0</v>
      </c>
      <c r="X45" s="47" t="e">
        <f t="shared" si="19"/>
        <v>#DIV/0!</v>
      </c>
      <c r="Y45" s="74"/>
      <c r="Z45" s="72"/>
      <c r="AA45" s="74"/>
      <c r="AB45" s="67"/>
      <c r="AC45" s="67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48"/>
      <c r="BM45" s="49"/>
      <c r="BN45" s="49"/>
      <c r="BO45" s="49"/>
      <c r="BP45" s="49"/>
    </row>
    <row r="46" spans="1:68" ht="15.75" customHeight="1">
      <c r="A46" s="59"/>
      <c r="B46" s="80" t="s">
        <v>137</v>
      </c>
      <c r="C46" s="50" t="s">
        <v>138</v>
      </c>
      <c r="D46" s="70" t="s">
        <v>139</v>
      </c>
      <c r="E46" s="64"/>
      <c r="F46" s="42"/>
      <c r="G46" s="43" t="e">
        <f t="shared" si="16"/>
        <v>#DIV/0!</v>
      </c>
      <c r="H46" s="43" t="e">
        <f t="shared" si="36"/>
        <v>#DIV/0!</v>
      </c>
      <c r="I46" s="45"/>
      <c r="J46" s="65">
        <v>22098.39</v>
      </c>
      <c r="K46" s="65"/>
      <c r="L46" s="66"/>
      <c r="M46" s="46">
        <f t="shared" si="37"/>
        <v>0</v>
      </c>
      <c r="N46" s="46">
        <f t="shared" si="37"/>
        <v>8367.65</v>
      </c>
      <c r="O46" s="46">
        <f t="shared" si="37"/>
        <v>0</v>
      </c>
      <c r="P46" s="31">
        <f t="shared" si="41"/>
        <v>0</v>
      </c>
      <c r="Q46" s="31">
        <f t="shared" si="41"/>
        <v>8367.65</v>
      </c>
      <c r="R46" s="31">
        <f t="shared" si="41"/>
        <v>0</v>
      </c>
      <c r="S46" s="46">
        <f t="shared" si="42"/>
        <v>0</v>
      </c>
      <c r="T46" s="46">
        <f t="shared" si="42"/>
        <v>13730.74</v>
      </c>
      <c r="U46" s="46">
        <f t="shared" si="34"/>
        <v>0</v>
      </c>
      <c r="V46" s="47" t="e">
        <f t="shared" si="40"/>
        <v>#DIV/0!</v>
      </c>
      <c r="W46" s="47">
        <f t="shared" si="40"/>
        <v>0.37865428205403201</v>
      </c>
      <c r="X46" s="47" t="e">
        <f t="shared" si="19"/>
        <v>#DIV/0!</v>
      </c>
      <c r="Y46" s="74"/>
      <c r="Z46" s="45"/>
      <c r="AA46" s="74"/>
      <c r="AB46" s="67"/>
      <c r="AC46" s="67"/>
      <c r="AD46" s="74"/>
      <c r="AE46" s="74"/>
      <c r="AF46" s="74">
        <v>8367.65</v>
      </c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48"/>
      <c r="BM46" s="49"/>
      <c r="BN46" s="49"/>
      <c r="BO46" s="49"/>
      <c r="BP46" s="49"/>
    </row>
    <row r="47" spans="1:68" ht="15.75" customHeight="1">
      <c r="A47" s="59"/>
      <c r="B47" s="86" t="s">
        <v>140</v>
      </c>
      <c r="C47" s="50" t="s">
        <v>138</v>
      </c>
      <c r="D47" s="40" t="s">
        <v>141</v>
      </c>
      <c r="E47" s="64"/>
      <c r="F47" s="41"/>
      <c r="G47" s="43" t="e">
        <f t="shared" si="16"/>
        <v>#DIV/0!</v>
      </c>
      <c r="H47" s="43" t="e">
        <f t="shared" si="36"/>
        <v>#DIV/0!</v>
      </c>
      <c r="I47" s="45"/>
      <c r="J47" s="65">
        <f>50068.66+42203.34</f>
        <v>92272</v>
      </c>
      <c r="K47" s="65"/>
      <c r="L47" s="45"/>
      <c r="M47" s="46">
        <f t="shared" si="37"/>
        <v>0</v>
      </c>
      <c r="N47" s="46">
        <f t="shared" si="37"/>
        <v>66585.66</v>
      </c>
      <c r="O47" s="46">
        <f t="shared" si="37"/>
        <v>0</v>
      </c>
      <c r="P47" s="31">
        <f t="shared" si="41"/>
        <v>0</v>
      </c>
      <c r="Q47" s="31">
        <f t="shared" si="41"/>
        <v>66585.66</v>
      </c>
      <c r="R47" s="31">
        <f t="shared" si="41"/>
        <v>0</v>
      </c>
      <c r="S47" s="46">
        <f t="shared" si="42"/>
        <v>0</v>
      </c>
      <c r="T47" s="46">
        <f t="shared" si="42"/>
        <v>25686.339999999997</v>
      </c>
      <c r="U47" s="46">
        <f t="shared" si="34"/>
        <v>0</v>
      </c>
      <c r="V47" s="47" t="e">
        <f t="shared" si="40"/>
        <v>#DIV/0!</v>
      </c>
      <c r="W47" s="47">
        <f t="shared" si="40"/>
        <v>0.72162367782209125</v>
      </c>
      <c r="X47" s="47" t="e">
        <f t="shared" si="19"/>
        <v>#DIV/0!</v>
      </c>
      <c r="Y47" s="74"/>
      <c r="Z47" s="45">
        <v>49298.9</v>
      </c>
      <c r="AA47" s="74"/>
      <c r="AB47" s="67"/>
      <c r="AC47" s="67"/>
      <c r="AD47" s="74"/>
      <c r="AE47" s="74"/>
      <c r="AF47" s="74">
        <f>24069.07-6782.31</f>
        <v>17286.759999999998</v>
      </c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48"/>
      <c r="BM47" s="49"/>
      <c r="BN47" s="49"/>
      <c r="BO47" s="49"/>
      <c r="BP47" s="49"/>
    </row>
    <row r="48" spans="1:68" ht="15.75" customHeight="1">
      <c r="A48" s="59"/>
      <c r="B48" s="80" t="s">
        <v>142</v>
      </c>
      <c r="C48" s="50" t="s">
        <v>138</v>
      </c>
      <c r="D48" s="40" t="s">
        <v>143</v>
      </c>
      <c r="E48" s="64"/>
      <c r="F48" s="41"/>
      <c r="G48" s="43" t="e">
        <f t="shared" si="16"/>
        <v>#DIV/0!</v>
      </c>
      <c r="H48" s="43" t="e">
        <f t="shared" si="36"/>
        <v>#DIV/0!</v>
      </c>
      <c r="I48" s="45"/>
      <c r="J48" s="65">
        <v>6782.31</v>
      </c>
      <c r="K48" s="65"/>
      <c r="L48" s="45"/>
      <c r="M48" s="46">
        <f t="shared" si="37"/>
        <v>0</v>
      </c>
      <c r="N48" s="46">
        <f t="shared" si="37"/>
        <v>6782.31</v>
      </c>
      <c r="O48" s="46">
        <f t="shared" si="37"/>
        <v>0</v>
      </c>
      <c r="P48" s="31">
        <f t="shared" si="41"/>
        <v>0</v>
      </c>
      <c r="Q48" s="31">
        <f t="shared" si="41"/>
        <v>6782.31</v>
      </c>
      <c r="R48" s="31">
        <f t="shared" si="41"/>
        <v>0</v>
      </c>
      <c r="S48" s="46">
        <f t="shared" si="42"/>
        <v>0</v>
      </c>
      <c r="T48" s="46">
        <f t="shared" si="42"/>
        <v>0</v>
      </c>
      <c r="U48" s="46">
        <f t="shared" si="34"/>
        <v>0</v>
      </c>
      <c r="V48" s="47" t="e">
        <f t="shared" si="40"/>
        <v>#DIV/0!</v>
      </c>
      <c r="W48" s="47">
        <f t="shared" si="40"/>
        <v>1</v>
      </c>
      <c r="X48" s="47" t="e">
        <f t="shared" si="19"/>
        <v>#DIV/0!</v>
      </c>
      <c r="Y48" s="74"/>
      <c r="Z48" s="45"/>
      <c r="AA48" s="74"/>
      <c r="AB48" s="67"/>
      <c r="AC48" s="67"/>
      <c r="AD48" s="74"/>
      <c r="AE48" s="74"/>
      <c r="AF48" s="74">
        <f>6782.31</f>
        <v>6782.31</v>
      </c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48"/>
      <c r="BM48" s="49"/>
      <c r="BN48" s="49"/>
      <c r="BO48" s="49"/>
      <c r="BP48" s="49"/>
    </row>
    <row r="49" spans="1:68" ht="15.75" customHeight="1">
      <c r="A49" s="59"/>
      <c r="B49" s="83" t="s">
        <v>144</v>
      </c>
      <c r="C49" s="50" t="s">
        <v>88</v>
      </c>
      <c r="D49" s="40" t="s">
        <v>145</v>
      </c>
      <c r="E49" s="64"/>
      <c r="F49" s="41"/>
      <c r="G49" s="43" t="e">
        <f t="shared" si="16"/>
        <v>#DIV/0!</v>
      </c>
      <c r="H49" s="43" t="e">
        <f t="shared" si="36"/>
        <v>#DIV/0!</v>
      </c>
      <c r="I49" s="78"/>
      <c r="J49" s="65">
        <f>51880+30383</f>
        <v>82263</v>
      </c>
      <c r="K49" s="65"/>
      <c r="L49" s="45"/>
      <c r="M49" s="46">
        <f t="shared" si="37"/>
        <v>0</v>
      </c>
      <c r="N49" s="46">
        <f t="shared" si="37"/>
        <v>82263</v>
      </c>
      <c r="O49" s="46">
        <f t="shared" si="37"/>
        <v>0</v>
      </c>
      <c r="P49" s="31">
        <f t="shared" si="41"/>
        <v>0</v>
      </c>
      <c r="Q49" s="31">
        <f t="shared" si="41"/>
        <v>82263</v>
      </c>
      <c r="R49" s="31">
        <f t="shared" si="41"/>
        <v>0</v>
      </c>
      <c r="S49" s="46">
        <f t="shared" si="42"/>
        <v>0</v>
      </c>
      <c r="T49" s="46">
        <f t="shared" si="42"/>
        <v>0</v>
      </c>
      <c r="U49" s="46">
        <f t="shared" si="34"/>
        <v>0</v>
      </c>
      <c r="V49" s="47" t="e">
        <f t="shared" si="40"/>
        <v>#DIV/0!</v>
      </c>
      <c r="W49" s="47">
        <f t="shared" si="40"/>
        <v>1</v>
      </c>
      <c r="X49" s="47" t="e">
        <f t="shared" si="19"/>
        <v>#DIV/0!</v>
      </c>
      <c r="Y49" s="74"/>
      <c r="Z49" s="45"/>
      <c r="AA49" s="74"/>
      <c r="AB49" s="67"/>
      <c r="AC49" s="67">
        <f>11880+31280</f>
        <v>43160</v>
      </c>
      <c r="AD49" s="74"/>
      <c r="AE49" s="74"/>
      <c r="AF49" s="74">
        <f>39103</f>
        <v>39103</v>
      </c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48"/>
      <c r="BM49" s="49"/>
      <c r="BN49" s="49"/>
      <c r="BO49" s="49"/>
      <c r="BP49" s="49"/>
    </row>
    <row r="50" spans="1:68" ht="15.75" customHeight="1">
      <c r="A50" s="59" t="s">
        <v>146</v>
      </c>
      <c r="B50" s="83" t="s">
        <v>147</v>
      </c>
      <c r="C50" s="50" t="s">
        <v>138</v>
      </c>
      <c r="D50" s="87" t="s">
        <v>148</v>
      </c>
      <c r="E50" s="64"/>
      <c r="F50" s="41"/>
      <c r="G50" s="43" t="e">
        <f t="shared" si="16"/>
        <v>#DIV/0!</v>
      </c>
      <c r="H50" s="43" t="e">
        <f t="shared" si="36"/>
        <v>#DIV/0!</v>
      </c>
      <c r="I50" s="88">
        <v>67481.17</v>
      </c>
      <c r="J50" s="65">
        <f>572638.78+46434.84</f>
        <v>619073.62</v>
      </c>
      <c r="K50" s="65"/>
      <c r="L50" s="66"/>
      <c r="M50" s="46">
        <f t="shared" si="37"/>
        <v>0</v>
      </c>
      <c r="N50" s="46">
        <f t="shared" si="37"/>
        <v>23186.240000000002</v>
      </c>
      <c r="O50" s="46">
        <f t="shared" si="37"/>
        <v>0</v>
      </c>
      <c r="P50" s="31">
        <f t="shared" si="41"/>
        <v>0</v>
      </c>
      <c r="Q50" s="31">
        <f t="shared" si="41"/>
        <v>23186.240000000002</v>
      </c>
      <c r="R50" s="31">
        <f t="shared" si="41"/>
        <v>0</v>
      </c>
      <c r="S50" s="46">
        <f t="shared" si="42"/>
        <v>67481.17</v>
      </c>
      <c r="T50" s="46">
        <f t="shared" si="42"/>
        <v>595887.38</v>
      </c>
      <c r="U50" s="46">
        <f t="shared" si="34"/>
        <v>0</v>
      </c>
      <c r="V50" s="47">
        <f t="shared" si="40"/>
        <v>0</v>
      </c>
      <c r="W50" s="47">
        <f t="shared" si="40"/>
        <v>3.7453122295858773E-2</v>
      </c>
      <c r="X50" s="47" t="e">
        <f t="shared" si="19"/>
        <v>#DIV/0!</v>
      </c>
      <c r="Y50" s="74"/>
      <c r="Z50" s="45"/>
      <c r="AA50" s="74"/>
      <c r="AB50" s="67"/>
      <c r="AC50" s="67"/>
      <c r="AD50" s="74"/>
      <c r="AE50" s="74"/>
      <c r="AF50" s="74">
        <f>23186.24</f>
        <v>23186.240000000002</v>
      </c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48"/>
      <c r="BM50" s="49"/>
      <c r="BN50" s="49"/>
      <c r="BO50" s="49"/>
      <c r="BP50" s="49"/>
    </row>
    <row r="51" spans="1:68" ht="15.75" customHeight="1">
      <c r="A51" s="59"/>
      <c r="B51" s="83" t="s">
        <v>149</v>
      </c>
      <c r="C51" s="50" t="s">
        <v>150</v>
      </c>
      <c r="D51" s="40" t="s">
        <v>151</v>
      </c>
      <c r="E51" s="64"/>
      <c r="F51" s="41"/>
      <c r="G51" s="43" t="e">
        <f t="shared" si="16"/>
        <v>#DIV/0!</v>
      </c>
      <c r="H51" s="43" t="e">
        <f t="shared" si="36"/>
        <v>#DIV/0!</v>
      </c>
      <c r="I51" s="78"/>
      <c r="J51" s="65">
        <f>5855+6447</f>
        <v>12302</v>
      </c>
      <c r="K51" s="65"/>
      <c r="L51" s="45"/>
      <c r="M51" s="46">
        <f t="shared" si="37"/>
        <v>0</v>
      </c>
      <c r="N51" s="46">
        <f t="shared" si="37"/>
        <v>12302</v>
      </c>
      <c r="O51" s="46">
        <f t="shared" si="37"/>
        <v>0</v>
      </c>
      <c r="P51" s="31">
        <f t="shared" si="41"/>
        <v>0</v>
      </c>
      <c r="Q51" s="31">
        <f t="shared" si="41"/>
        <v>12302</v>
      </c>
      <c r="R51" s="31">
        <f t="shared" si="41"/>
        <v>0</v>
      </c>
      <c r="S51" s="46">
        <f t="shared" si="42"/>
        <v>0</v>
      </c>
      <c r="T51" s="46">
        <f t="shared" si="42"/>
        <v>0</v>
      </c>
      <c r="U51" s="46">
        <f t="shared" si="34"/>
        <v>0</v>
      </c>
      <c r="V51" s="47" t="e">
        <f t="shared" si="40"/>
        <v>#DIV/0!</v>
      </c>
      <c r="W51" s="47">
        <f t="shared" si="40"/>
        <v>1</v>
      </c>
      <c r="X51" s="47" t="e">
        <f t="shared" si="19"/>
        <v>#DIV/0!</v>
      </c>
      <c r="Y51" s="74"/>
      <c r="Z51" s="45">
        <v>5855</v>
      </c>
      <c r="AA51" s="74"/>
      <c r="AB51" s="67"/>
      <c r="AC51" s="67">
        <f>6447</f>
        <v>6447</v>
      </c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48"/>
      <c r="BM51" s="49"/>
      <c r="BN51" s="49"/>
      <c r="BO51" s="49"/>
      <c r="BP51" s="49"/>
    </row>
    <row r="52" spans="1:68" ht="15.75" customHeight="1">
      <c r="A52" s="59"/>
      <c r="B52" s="83" t="s">
        <v>152</v>
      </c>
      <c r="C52" s="50" t="s">
        <v>150</v>
      </c>
      <c r="D52" s="87" t="s">
        <v>153</v>
      </c>
      <c r="E52" s="64"/>
      <c r="F52" s="41"/>
      <c r="G52" s="43" t="e">
        <f t="shared" si="16"/>
        <v>#DIV/0!</v>
      </c>
      <c r="H52" s="43" t="e">
        <f t="shared" si="36"/>
        <v>#DIV/0!</v>
      </c>
      <c r="I52" s="78"/>
      <c r="J52" s="65">
        <f>2874.45+8500+15300+2420</f>
        <v>29094.45</v>
      </c>
      <c r="K52" s="65"/>
      <c r="L52" s="89"/>
      <c r="M52" s="46">
        <f t="shared" si="37"/>
        <v>0</v>
      </c>
      <c r="N52" s="46">
        <f t="shared" si="37"/>
        <v>26220</v>
      </c>
      <c r="O52" s="46">
        <f t="shared" si="37"/>
        <v>0</v>
      </c>
      <c r="P52" s="31">
        <f t="shared" si="41"/>
        <v>0</v>
      </c>
      <c r="Q52" s="31">
        <f t="shared" si="41"/>
        <v>26220</v>
      </c>
      <c r="R52" s="31">
        <f t="shared" si="41"/>
        <v>0</v>
      </c>
      <c r="S52" s="46">
        <f t="shared" si="42"/>
        <v>0</v>
      </c>
      <c r="T52" s="46">
        <f t="shared" si="42"/>
        <v>2874.4500000000007</v>
      </c>
      <c r="U52" s="46">
        <f t="shared" si="34"/>
        <v>0</v>
      </c>
      <c r="V52" s="47" t="e">
        <f t="shared" si="40"/>
        <v>#DIV/0!</v>
      </c>
      <c r="W52" s="47">
        <f t="shared" si="40"/>
        <v>0.90120280672086939</v>
      </c>
      <c r="X52" s="47" t="e">
        <f t="shared" si="19"/>
        <v>#DIV/0!</v>
      </c>
      <c r="Y52" s="74"/>
      <c r="Z52" s="45">
        <f>2420+15300</f>
        <v>17720</v>
      </c>
      <c r="AA52" s="74"/>
      <c r="AB52" s="67"/>
      <c r="AC52" s="67">
        <f>8500</f>
        <v>8500</v>
      </c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48"/>
      <c r="BM52" s="49"/>
      <c r="BN52" s="49"/>
      <c r="BO52" s="49"/>
      <c r="BP52" s="49"/>
    </row>
    <row r="53" spans="1:68" ht="15.75" customHeight="1">
      <c r="A53" s="59"/>
      <c r="B53" s="80"/>
      <c r="C53" s="50" t="s">
        <v>154</v>
      </c>
      <c r="D53" s="70" t="s">
        <v>155</v>
      </c>
      <c r="E53" s="41">
        <v>0</v>
      </c>
      <c r="F53" s="42">
        <v>10000</v>
      </c>
      <c r="G53" s="43" t="e">
        <f t="shared" si="16"/>
        <v>#DIV/0!</v>
      </c>
      <c r="H53" s="43" t="e">
        <f t="shared" si="36"/>
        <v>#DIV/0!</v>
      </c>
      <c r="I53" s="78"/>
      <c r="J53" s="65"/>
      <c r="K53" s="65"/>
      <c r="L53" s="89"/>
      <c r="M53" s="46">
        <f t="shared" si="37"/>
        <v>0</v>
      </c>
      <c r="N53" s="46">
        <f t="shared" si="37"/>
        <v>0</v>
      </c>
      <c r="O53" s="46">
        <f t="shared" si="37"/>
        <v>0</v>
      </c>
      <c r="P53" s="31">
        <f t="shared" si="41"/>
        <v>0</v>
      </c>
      <c r="Q53" s="31">
        <f t="shared" si="41"/>
        <v>0</v>
      </c>
      <c r="R53" s="31">
        <f t="shared" si="41"/>
        <v>0</v>
      </c>
      <c r="S53" s="46">
        <f t="shared" si="42"/>
        <v>0</v>
      </c>
      <c r="T53" s="46">
        <f t="shared" si="42"/>
        <v>0</v>
      </c>
      <c r="U53" s="46">
        <f t="shared" si="34"/>
        <v>0</v>
      </c>
      <c r="V53" s="47" t="e">
        <f t="shared" si="40"/>
        <v>#DIV/0!</v>
      </c>
      <c r="W53" s="47" t="e">
        <f t="shared" si="40"/>
        <v>#DIV/0!</v>
      </c>
      <c r="X53" s="47" t="e">
        <f t="shared" si="19"/>
        <v>#DIV/0!</v>
      </c>
      <c r="Y53" s="74"/>
      <c r="Z53" s="45"/>
      <c r="AA53" s="74"/>
      <c r="AB53" s="67"/>
      <c r="AC53" s="67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48"/>
      <c r="BM53" s="49"/>
      <c r="BN53" s="49"/>
      <c r="BO53" s="49"/>
      <c r="BP53" s="49"/>
    </row>
    <row r="54" spans="1:68" ht="15.75" customHeight="1">
      <c r="A54" s="59"/>
      <c r="B54" s="80"/>
      <c r="C54" s="50" t="s">
        <v>156</v>
      </c>
      <c r="D54" s="70" t="s">
        <v>157</v>
      </c>
      <c r="E54" s="41">
        <v>0</v>
      </c>
      <c r="F54" s="42">
        <v>160000</v>
      </c>
      <c r="G54" s="43" t="e">
        <f t="shared" si="16"/>
        <v>#DIV/0!</v>
      </c>
      <c r="H54" s="43" t="e">
        <f t="shared" si="36"/>
        <v>#DIV/0!</v>
      </c>
      <c r="I54" s="78"/>
      <c r="J54" s="65"/>
      <c r="K54" s="65"/>
      <c r="L54" s="89"/>
      <c r="M54" s="46">
        <f t="shared" si="37"/>
        <v>0</v>
      </c>
      <c r="N54" s="46">
        <f t="shared" si="37"/>
        <v>0</v>
      </c>
      <c r="O54" s="46">
        <f t="shared" si="37"/>
        <v>0</v>
      </c>
      <c r="P54" s="31">
        <f t="shared" si="41"/>
        <v>0</v>
      </c>
      <c r="Q54" s="31">
        <f t="shared" si="41"/>
        <v>0</v>
      </c>
      <c r="R54" s="31">
        <f t="shared" si="41"/>
        <v>0</v>
      </c>
      <c r="S54" s="46">
        <f t="shared" si="42"/>
        <v>0</v>
      </c>
      <c r="T54" s="46">
        <f t="shared" si="42"/>
        <v>0</v>
      </c>
      <c r="U54" s="46">
        <f t="shared" si="34"/>
        <v>0</v>
      </c>
      <c r="V54" s="47" t="e">
        <f t="shared" ref="V54:W69" si="43">M54/I54</f>
        <v>#DIV/0!</v>
      </c>
      <c r="W54" s="47" t="e">
        <f t="shared" si="43"/>
        <v>#DIV/0!</v>
      </c>
      <c r="X54" s="47" t="e">
        <f t="shared" si="19"/>
        <v>#DIV/0!</v>
      </c>
      <c r="Y54" s="74"/>
      <c r="Z54" s="45"/>
      <c r="AA54" s="74"/>
      <c r="AB54" s="67"/>
      <c r="AC54" s="67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48"/>
      <c r="BM54" s="49"/>
      <c r="BN54" s="49"/>
      <c r="BO54" s="49"/>
      <c r="BP54" s="49"/>
    </row>
    <row r="55" spans="1:68" ht="15.75" customHeight="1">
      <c r="A55" s="38"/>
      <c r="B55" s="62"/>
      <c r="C55" s="50" t="s">
        <v>158</v>
      </c>
      <c r="D55" s="70" t="s">
        <v>159</v>
      </c>
      <c r="E55" s="64"/>
      <c r="F55" s="42">
        <v>50000</v>
      </c>
      <c r="G55" s="43" t="e">
        <f t="shared" si="16"/>
        <v>#DIV/0!</v>
      </c>
      <c r="H55" s="43">
        <f t="shared" ref="H55:H60" si="44">M55/F55</f>
        <v>0</v>
      </c>
      <c r="I55" s="45"/>
      <c r="J55" s="65"/>
      <c r="K55" s="65"/>
      <c r="L55" s="66"/>
      <c r="M55" s="46">
        <f t="shared" si="37"/>
        <v>0</v>
      </c>
      <c r="N55" s="46">
        <f t="shared" si="37"/>
        <v>0</v>
      </c>
      <c r="O55" s="46">
        <f t="shared" si="37"/>
        <v>0</v>
      </c>
      <c r="P55" s="31">
        <f t="shared" si="41"/>
        <v>0</v>
      </c>
      <c r="Q55" s="31">
        <f t="shared" si="41"/>
        <v>0</v>
      </c>
      <c r="R55" s="31">
        <f t="shared" si="41"/>
        <v>0</v>
      </c>
      <c r="S55" s="46">
        <f t="shared" si="42"/>
        <v>0</v>
      </c>
      <c r="T55" s="46">
        <f t="shared" si="42"/>
        <v>0</v>
      </c>
      <c r="U55" s="46">
        <f t="shared" si="34"/>
        <v>0</v>
      </c>
      <c r="V55" s="47" t="e">
        <f t="shared" si="43"/>
        <v>#DIV/0!</v>
      </c>
      <c r="W55" s="47" t="e">
        <f t="shared" si="43"/>
        <v>#DIV/0!</v>
      </c>
      <c r="X55" s="47" t="e">
        <f t="shared" si="19"/>
        <v>#DIV/0!</v>
      </c>
      <c r="Y55" s="74"/>
      <c r="Z55" s="45"/>
      <c r="AA55" s="74"/>
      <c r="AB55" s="67"/>
      <c r="AC55" s="67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48"/>
      <c r="BM55" s="49"/>
      <c r="BN55" s="49"/>
      <c r="BO55" s="49"/>
      <c r="BP55" s="49"/>
    </row>
    <row r="56" spans="1:68" ht="15.75" customHeight="1">
      <c r="A56" s="38"/>
      <c r="B56" s="80" t="s">
        <v>160</v>
      </c>
      <c r="C56" s="50" t="s">
        <v>127</v>
      </c>
      <c r="D56" s="70" t="s">
        <v>161</v>
      </c>
      <c r="E56" s="64"/>
      <c r="F56" s="42">
        <v>20000</v>
      </c>
      <c r="G56" s="43" t="e">
        <f t="shared" si="16"/>
        <v>#DIV/0!</v>
      </c>
      <c r="H56" s="43">
        <f t="shared" si="44"/>
        <v>0</v>
      </c>
      <c r="I56" s="45"/>
      <c r="J56" s="65">
        <v>1817.8</v>
      </c>
      <c r="K56" s="65"/>
      <c r="L56" s="66"/>
      <c r="M56" s="46">
        <f t="shared" si="37"/>
        <v>0</v>
      </c>
      <c r="N56" s="46">
        <f t="shared" si="37"/>
        <v>1817.8</v>
      </c>
      <c r="O56" s="46">
        <f t="shared" si="37"/>
        <v>0</v>
      </c>
      <c r="P56" s="31">
        <f t="shared" si="41"/>
        <v>0</v>
      </c>
      <c r="Q56" s="31">
        <f t="shared" si="41"/>
        <v>1817.8</v>
      </c>
      <c r="R56" s="31">
        <f t="shared" si="41"/>
        <v>0</v>
      </c>
      <c r="S56" s="46">
        <f t="shared" si="42"/>
        <v>0</v>
      </c>
      <c r="T56" s="46">
        <f t="shared" si="42"/>
        <v>0</v>
      </c>
      <c r="U56" s="46">
        <f t="shared" si="34"/>
        <v>0</v>
      </c>
      <c r="V56" s="47" t="e">
        <f t="shared" si="43"/>
        <v>#DIV/0!</v>
      </c>
      <c r="W56" s="47">
        <f t="shared" si="43"/>
        <v>1</v>
      </c>
      <c r="X56" s="47" t="e">
        <f t="shared" si="19"/>
        <v>#DIV/0!</v>
      </c>
      <c r="Y56" s="74"/>
      <c r="Z56" s="45"/>
      <c r="AA56" s="74"/>
      <c r="AB56" s="67"/>
      <c r="AC56" s="67">
        <f>1817.8</f>
        <v>1817.8</v>
      </c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48"/>
      <c r="BM56" s="49"/>
      <c r="BN56" s="49"/>
      <c r="BO56" s="49"/>
      <c r="BP56" s="49"/>
    </row>
    <row r="57" spans="1:68" ht="15.75" customHeight="1">
      <c r="A57" s="38"/>
      <c r="B57" s="62"/>
      <c r="C57" s="50" t="s">
        <v>162</v>
      </c>
      <c r="D57" s="70" t="s">
        <v>163</v>
      </c>
      <c r="E57" s="64"/>
      <c r="F57" s="42">
        <v>50000</v>
      </c>
      <c r="G57" s="43">
        <f t="shared" ref="G57:G62" si="45">I57/F57</f>
        <v>0</v>
      </c>
      <c r="H57" s="43">
        <f t="shared" si="44"/>
        <v>0</v>
      </c>
      <c r="I57" s="45"/>
      <c r="J57" s="65"/>
      <c r="K57" s="65"/>
      <c r="L57" s="66"/>
      <c r="M57" s="46">
        <f t="shared" si="37"/>
        <v>0</v>
      </c>
      <c r="N57" s="46">
        <f t="shared" si="37"/>
        <v>0</v>
      </c>
      <c r="O57" s="46">
        <f t="shared" si="37"/>
        <v>0</v>
      </c>
      <c r="P57" s="31">
        <f t="shared" si="41"/>
        <v>0</v>
      </c>
      <c r="Q57" s="31">
        <f t="shared" si="41"/>
        <v>0</v>
      </c>
      <c r="R57" s="31">
        <f t="shared" si="41"/>
        <v>0</v>
      </c>
      <c r="S57" s="46">
        <f t="shared" si="42"/>
        <v>0</v>
      </c>
      <c r="T57" s="46">
        <f t="shared" si="42"/>
        <v>0</v>
      </c>
      <c r="U57" s="46">
        <f t="shared" si="34"/>
        <v>0</v>
      </c>
      <c r="V57" s="47" t="e">
        <f t="shared" si="43"/>
        <v>#DIV/0!</v>
      </c>
      <c r="W57" s="47" t="e">
        <f t="shared" si="43"/>
        <v>#DIV/0!</v>
      </c>
      <c r="X57" s="47" t="e">
        <f t="shared" si="19"/>
        <v>#DIV/0!</v>
      </c>
      <c r="Y57" s="74"/>
      <c r="Z57" s="45"/>
      <c r="AA57" s="74"/>
      <c r="AB57" s="67"/>
      <c r="AC57" s="67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48"/>
      <c r="BM57" s="49"/>
      <c r="BN57" s="49"/>
      <c r="BO57" s="49"/>
      <c r="BP57" s="49"/>
    </row>
    <row r="58" spans="1:68" ht="15.75" customHeight="1">
      <c r="B58" s="62"/>
      <c r="C58" s="50" t="s">
        <v>88</v>
      </c>
      <c r="D58" s="70" t="s">
        <v>164</v>
      </c>
      <c r="E58" s="64"/>
      <c r="F58" s="42">
        <v>350000</v>
      </c>
      <c r="G58" s="43">
        <f t="shared" si="45"/>
        <v>0</v>
      </c>
      <c r="H58" s="43">
        <f t="shared" si="44"/>
        <v>0</v>
      </c>
      <c r="I58" s="85"/>
      <c r="J58" s="65"/>
      <c r="K58" s="65"/>
      <c r="L58" s="66"/>
      <c r="M58" s="46">
        <f t="shared" si="37"/>
        <v>0</v>
      </c>
      <c r="N58" s="46">
        <f t="shared" si="37"/>
        <v>0</v>
      </c>
      <c r="O58" s="46">
        <f t="shared" si="37"/>
        <v>0</v>
      </c>
      <c r="P58" s="31">
        <f t="shared" si="41"/>
        <v>0</v>
      </c>
      <c r="Q58" s="31">
        <f t="shared" si="41"/>
        <v>0</v>
      </c>
      <c r="R58" s="31">
        <f t="shared" si="41"/>
        <v>0</v>
      </c>
      <c r="S58" s="46">
        <f t="shared" si="42"/>
        <v>0</v>
      </c>
      <c r="T58" s="46">
        <f t="shared" si="42"/>
        <v>0</v>
      </c>
      <c r="U58" s="46">
        <f t="shared" si="34"/>
        <v>0</v>
      </c>
      <c r="V58" s="47" t="e">
        <f t="shared" si="43"/>
        <v>#DIV/0!</v>
      </c>
      <c r="W58" s="47" t="e">
        <f t="shared" si="43"/>
        <v>#DIV/0!</v>
      </c>
      <c r="X58" s="47" t="e">
        <f t="shared" si="19"/>
        <v>#DIV/0!</v>
      </c>
      <c r="Y58" s="45"/>
      <c r="Z58" s="45"/>
      <c r="AA58" s="45"/>
      <c r="AB58" s="67"/>
      <c r="AC58" s="67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8"/>
      <c r="BM58" s="49"/>
      <c r="BN58" s="49"/>
      <c r="BO58" s="49"/>
      <c r="BP58" s="49"/>
    </row>
    <row r="59" spans="1:68" ht="15.75" customHeight="1">
      <c r="A59" s="38"/>
      <c r="B59" s="62"/>
      <c r="C59" s="50" t="s">
        <v>165</v>
      </c>
      <c r="D59" s="70" t="s">
        <v>166</v>
      </c>
      <c r="E59" s="64"/>
      <c r="F59" s="42">
        <v>200000</v>
      </c>
      <c r="G59" s="43">
        <f t="shared" si="45"/>
        <v>0</v>
      </c>
      <c r="H59" s="43">
        <f t="shared" si="44"/>
        <v>0</v>
      </c>
      <c r="I59" s="45"/>
      <c r="J59" s="65"/>
      <c r="K59" s="65"/>
      <c r="L59" s="66"/>
      <c r="M59" s="46">
        <f t="shared" si="37"/>
        <v>0</v>
      </c>
      <c r="N59" s="46">
        <f t="shared" si="37"/>
        <v>0</v>
      </c>
      <c r="O59" s="46">
        <f t="shared" si="37"/>
        <v>0</v>
      </c>
      <c r="P59" s="31">
        <f t="shared" si="41"/>
        <v>0</v>
      </c>
      <c r="Q59" s="31">
        <f t="shared" si="41"/>
        <v>0</v>
      </c>
      <c r="R59" s="31">
        <f t="shared" si="41"/>
        <v>0</v>
      </c>
      <c r="S59" s="46">
        <f t="shared" si="42"/>
        <v>0</v>
      </c>
      <c r="T59" s="46">
        <f t="shared" si="42"/>
        <v>0</v>
      </c>
      <c r="U59" s="46">
        <f t="shared" si="34"/>
        <v>0</v>
      </c>
      <c r="V59" s="47" t="e">
        <f t="shared" si="43"/>
        <v>#DIV/0!</v>
      </c>
      <c r="W59" s="47" t="e">
        <f t="shared" si="43"/>
        <v>#DIV/0!</v>
      </c>
      <c r="X59" s="47" t="e">
        <f t="shared" si="19"/>
        <v>#DIV/0!</v>
      </c>
      <c r="Y59" s="45"/>
      <c r="Z59" s="45"/>
      <c r="AA59" s="45"/>
      <c r="AB59" s="67"/>
      <c r="AC59" s="67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8"/>
      <c r="BM59" s="49"/>
      <c r="BN59" s="49"/>
      <c r="BO59" s="49"/>
      <c r="BP59" s="49"/>
    </row>
    <row r="60" spans="1:68" ht="15.75" customHeight="1">
      <c r="A60" s="38"/>
      <c r="B60" s="62"/>
      <c r="C60" s="50" t="s">
        <v>167</v>
      </c>
      <c r="D60" s="70" t="s">
        <v>168</v>
      </c>
      <c r="E60" s="41"/>
      <c r="F60" s="42">
        <v>200000</v>
      </c>
      <c r="G60" s="43">
        <f t="shared" si="45"/>
        <v>0</v>
      </c>
      <c r="H60" s="43">
        <f t="shared" si="44"/>
        <v>0</v>
      </c>
      <c r="I60" s="45"/>
      <c r="J60" s="90"/>
      <c r="K60" s="90"/>
      <c r="L60" s="66"/>
      <c r="M60" s="46">
        <f t="shared" si="37"/>
        <v>0</v>
      </c>
      <c r="N60" s="46">
        <f t="shared" si="37"/>
        <v>0</v>
      </c>
      <c r="O60" s="46">
        <f t="shared" si="37"/>
        <v>0</v>
      </c>
      <c r="P60" s="31">
        <f t="shared" si="41"/>
        <v>0</v>
      </c>
      <c r="Q60" s="31">
        <f t="shared" si="41"/>
        <v>0</v>
      </c>
      <c r="R60" s="31">
        <f t="shared" si="41"/>
        <v>0</v>
      </c>
      <c r="S60" s="46">
        <f t="shared" si="42"/>
        <v>0</v>
      </c>
      <c r="T60" s="46">
        <f t="shared" si="42"/>
        <v>0</v>
      </c>
      <c r="U60" s="46">
        <f t="shared" si="34"/>
        <v>0</v>
      </c>
      <c r="V60" s="47" t="e">
        <f t="shared" si="43"/>
        <v>#DIV/0!</v>
      </c>
      <c r="W60" s="47" t="e">
        <f t="shared" si="43"/>
        <v>#DIV/0!</v>
      </c>
      <c r="X60" s="47" t="e">
        <f t="shared" si="19"/>
        <v>#DIV/0!</v>
      </c>
      <c r="Y60" s="45"/>
      <c r="Z60" s="45"/>
      <c r="AA60" s="45"/>
      <c r="AB60" s="67"/>
      <c r="AC60" s="67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8"/>
      <c r="BM60" s="49"/>
      <c r="BN60" s="49"/>
      <c r="BO60" s="49"/>
      <c r="BP60" s="49"/>
    </row>
    <row r="61" spans="1:68" ht="15.75" customHeight="1">
      <c r="A61" s="38"/>
      <c r="B61" s="62"/>
      <c r="C61" s="50" t="s">
        <v>74</v>
      </c>
      <c r="D61" s="70" t="s">
        <v>169</v>
      </c>
      <c r="E61" s="41"/>
      <c r="F61" s="42">
        <v>60000</v>
      </c>
      <c r="G61" s="43">
        <f t="shared" si="45"/>
        <v>0</v>
      </c>
      <c r="H61" s="43"/>
      <c r="I61" s="45"/>
      <c r="J61" s="90"/>
      <c r="K61" s="90"/>
      <c r="L61" s="66"/>
      <c r="M61" s="46">
        <f t="shared" si="37"/>
        <v>0</v>
      </c>
      <c r="N61" s="46">
        <f t="shared" si="37"/>
        <v>0</v>
      </c>
      <c r="O61" s="46">
        <f t="shared" si="37"/>
        <v>0</v>
      </c>
      <c r="P61" s="31">
        <f t="shared" ref="P61:R66" si="46">IF(BI61=0,SUM(Y61+AB61+AE61+AH61+AK61+AN61+AQ61+AT61+AW61+AZ61+BC61+BF61),BI61)</f>
        <v>0</v>
      </c>
      <c r="Q61" s="31">
        <f t="shared" si="46"/>
        <v>0</v>
      </c>
      <c r="R61" s="31">
        <f t="shared" si="46"/>
        <v>0</v>
      </c>
      <c r="S61" s="46">
        <f t="shared" ref="S61:T66" si="47">I61-M61</f>
        <v>0</v>
      </c>
      <c r="T61" s="46">
        <f t="shared" si="47"/>
        <v>0</v>
      </c>
      <c r="U61" s="46">
        <f t="shared" si="34"/>
        <v>0</v>
      </c>
      <c r="V61" s="47" t="e">
        <f t="shared" si="43"/>
        <v>#DIV/0!</v>
      </c>
      <c r="W61" s="47" t="e">
        <f t="shared" si="43"/>
        <v>#DIV/0!</v>
      </c>
      <c r="X61" s="47" t="e">
        <f t="shared" si="19"/>
        <v>#DIV/0!</v>
      </c>
      <c r="Y61" s="45"/>
      <c r="Z61" s="45"/>
      <c r="AA61" s="45"/>
      <c r="AB61" s="67"/>
      <c r="AC61" s="67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8"/>
      <c r="BM61" s="49"/>
      <c r="BN61" s="49"/>
      <c r="BO61" s="49"/>
      <c r="BP61" s="49"/>
    </row>
    <row r="62" spans="1:68" ht="15.75" customHeight="1">
      <c r="A62" s="38"/>
      <c r="B62" s="62"/>
      <c r="C62" s="50" t="s">
        <v>170</v>
      </c>
      <c r="D62" s="70" t="s">
        <v>171</v>
      </c>
      <c r="E62" s="41"/>
      <c r="F62" s="42">
        <v>1200000</v>
      </c>
      <c r="G62" s="43">
        <f t="shared" si="45"/>
        <v>0</v>
      </c>
      <c r="H62" s="43"/>
      <c r="I62" s="45"/>
      <c r="J62" s="90"/>
      <c r="K62" s="90"/>
      <c r="L62" s="66"/>
      <c r="M62" s="46">
        <f t="shared" si="37"/>
        <v>0</v>
      </c>
      <c r="N62" s="46">
        <f t="shared" si="37"/>
        <v>0</v>
      </c>
      <c r="O62" s="46">
        <f t="shared" si="37"/>
        <v>0</v>
      </c>
      <c r="P62" s="31">
        <f t="shared" si="46"/>
        <v>0</v>
      </c>
      <c r="Q62" s="31">
        <f t="shared" si="46"/>
        <v>0</v>
      </c>
      <c r="R62" s="31">
        <f t="shared" si="46"/>
        <v>0</v>
      </c>
      <c r="S62" s="46">
        <f t="shared" si="47"/>
        <v>0</v>
      </c>
      <c r="T62" s="46">
        <f t="shared" si="47"/>
        <v>0</v>
      </c>
      <c r="U62" s="46">
        <f t="shared" si="34"/>
        <v>0</v>
      </c>
      <c r="V62" s="47" t="e">
        <f t="shared" si="43"/>
        <v>#DIV/0!</v>
      </c>
      <c r="W62" s="47" t="e">
        <f t="shared" si="43"/>
        <v>#DIV/0!</v>
      </c>
      <c r="X62" s="47" t="e">
        <f t="shared" si="19"/>
        <v>#DIV/0!</v>
      </c>
      <c r="Y62" s="45"/>
      <c r="Z62" s="45"/>
      <c r="AA62" s="45"/>
      <c r="AB62" s="67"/>
      <c r="AC62" s="67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8"/>
      <c r="BM62" s="49"/>
      <c r="BN62" s="49"/>
      <c r="BO62" s="49"/>
      <c r="BP62" s="49"/>
    </row>
    <row r="63" spans="1:68" ht="15.75" customHeight="1">
      <c r="A63" s="38"/>
      <c r="B63" s="62"/>
      <c r="C63" s="39" t="s">
        <v>170</v>
      </c>
      <c r="D63" s="70" t="s">
        <v>172</v>
      </c>
      <c r="E63" s="91"/>
      <c r="F63" s="92">
        <v>100000</v>
      </c>
      <c r="G63" s="43" t="e">
        <f t="shared" ref="G63:G80" si="48">I63/E63</f>
        <v>#DIV/0!</v>
      </c>
      <c r="H63" s="43" t="e">
        <f t="shared" ref="H63:H80" si="49">M63/E63</f>
        <v>#DIV/0!</v>
      </c>
      <c r="I63" s="45"/>
      <c r="J63" s="90"/>
      <c r="K63" s="90"/>
      <c r="L63" s="66"/>
      <c r="M63" s="46">
        <f t="shared" si="37"/>
        <v>0</v>
      </c>
      <c r="N63" s="46">
        <f t="shared" si="37"/>
        <v>0</v>
      </c>
      <c r="O63" s="46">
        <f t="shared" si="37"/>
        <v>0</v>
      </c>
      <c r="P63" s="31">
        <f t="shared" si="46"/>
        <v>0</v>
      </c>
      <c r="Q63" s="31">
        <f t="shared" si="46"/>
        <v>0</v>
      </c>
      <c r="R63" s="31">
        <f t="shared" si="46"/>
        <v>0</v>
      </c>
      <c r="S63" s="46">
        <f t="shared" si="47"/>
        <v>0</v>
      </c>
      <c r="T63" s="46">
        <f t="shared" si="47"/>
        <v>0</v>
      </c>
      <c r="U63" s="46">
        <f t="shared" si="34"/>
        <v>0</v>
      </c>
      <c r="V63" s="47" t="e">
        <f t="shared" si="43"/>
        <v>#DIV/0!</v>
      </c>
      <c r="W63" s="47" t="e">
        <f t="shared" si="43"/>
        <v>#DIV/0!</v>
      </c>
      <c r="X63" s="47" t="e">
        <f t="shared" si="19"/>
        <v>#DIV/0!</v>
      </c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8"/>
      <c r="BM63" s="49"/>
      <c r="BN63" s="49"/>
      <c r="BO63" s="49"/>
      <c r="BP63" s="49"/>
    </row>
    <row r="64" spans="1:68" ht="15.75" customHeight="1">
      <c r="A64" s="38"/>
      <c r="B64" s="62"/>
      <c r="C64" s="39" t="s">
        <v>170</v>
      </c>
      <c r="D64" s="70" t="s">
        <v>173</v>
      </c>
      <c r="E64" s="91"/>
      <c r="F64" s="92">
        <v>500000</v>
      </c>
      <c r="G64" s="43" t="e">
        <f t="shared" si="48"/>
        <v>#DIV/0!</v>
      </c>
      <c r="H64" s="43" t="e">
        <f t="shared" si="49"/>
        <v>#DIV/0!</v>
      </c>
      <c r="I64" s="45"/>
      <c r="J64" s="90"/>
      <c r="K64" s="90"/>
      <c r="L64" s="66"/>
      <c r="M64" s="46">
        <f t="shared" si="37"/>
        <v>0</v>
      </c>
      <c r="N64" s="46">
        <f t="shared" si="37"/>
        <v>0</v>
      </c>
      <c r="O64" s="46">
        <f t="shared" si="37"/>
        <v>0</v>
      </c>
      <c r="P64" s="31">
        <f t="shared" si="46"/>
        <v>0</v>
      </c>
      <c r="Q64" s="31">
        <f t="shared" si="46"/>
        <v>0</v>
      </c>
      <c r="R64" s="31">
        <f t="shared" si="46"/>
        <v>0</v>
      </c>
      <c r="S64" s="46">
        <f t="shared" si="47"/>
        <v>0</v>
      </c>
      <c r="T64" s="46">
        <f t="shared" si="47"/>
        <v>0</v>
      </c>
      <c r="U64" s="46">
        <f t="shared" si="34"/>
        <v>0</v>
      </c>
      <c r="V64" s="47" t="e">
        <f t="shared" si="43"/>
        <v>#DIV/0!</v>
      </c>
      <c r="W64" s="47" t="e">
        <f t="shared" si="43"/>
        <v>#DIV/0!</v>
      </c>
      <c r="X64" s="47" t="e">
        <f t="shared" si="19"/>
        <v>#DIV/0!</v>
      </c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8"/>
      <c r="BM64" s="49"/>
      <c r="BN64" s="49"/>
      <c r="BO64" s="49"/>
      <c r="BP64" s="49"/>
    </row>
    <row r="65" spans="1:68" ht="15.75" customHeight="1">
      <c r="A65" s="38"/>
      <c r="B65" s="62"/>
      <c r="C65" s="39" t="s">
        <v>170</v>
      </c>
      <c r="D65" s="70" t="s">
        <v>174</v>
      </c>
      <c r="E65" s="91"/>
      <c r="F65" s="92">
        <v>100000</v>
      </c>
      <c r="G65" s="43" t="e">
        <f t="shared" si="48"/>
        <v>#DIV/0!</v>
      </c>
      <c r="H65" s="43" t="e">
        <f t="shared" si="49"/>
        <v>#DIV/0!</v>
      </c>
      <c r="I65" s="45"/>
      <c r="J65" s="72"/>
      <c r="K65" s="72"/>
      <c r="L65" s="66"/>
      <c r="M65" s="46">
        <f t="shared" si="37"/>
        <v>0</v>
      </c>
      <c r="N65" s="46">
        <f t="shared" si="37"/>
        <v>0</v>
      </c>
      <c r="O65" s="46">
        <f t="shared" si="37"/>
        <v>0</v>
      </c>
      <c r="P65" s="31">
        <f t="shared" si="46"/>
        <v>0</v>
      </c>
      <c r="Q65" s="31">
        <f t="shared" si="46"/>
        <v>0</v>
      </c>
      <c r="R65" s="31">
        <f t="shared" si="46"/>
        <v>0</v>
      </c>
      <c r="S65" s="46">
        <f t="shared" si="47"/>
        <v>0</v>
      </c>
      <c r="T65" s="46">
        <f t="shared" si="47"/>
        <v>0</v>
      </c>
      <c r="U65" s="46">
        <f t="shared" si="34"/>
        <v>0</v>
      </c>
      <c r="V65" s="47" t="e">
        <f t="shared" si="43"/>
        <v>#DIV/0!</v>
      </c>
      <c r="W65" s="47" t="e">
        <f t="shared" si="43"/>
        <v>#DIV/0!</v>
      </c>
      <c r="X65" s="47" t="e">
        <f t="shared" si="19"/>
        <v>#DIV/0!</v>
      </c>
      <c r="Y65" s="45">
        <v>0</v>
      </c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8"/>
      <c r="BM65" s="49"/>
      <c r="BN65" s="49"/>
      <c r="BO65" s="49"/>
      <c r="BP65" s="49"/>
    </row>
    <row r="66" spans="1:68" ht="15.75" customHeight="1">
      <c r="A66" s="38"/>
      <c r="B66" s="38"/>
      <c r="C66" s="39" t="s">
        <v>170</v>
      </c>
      <c r="D66" s="70" t="s">
        <v>175</v>
      </c>
      <c r="E66" s="91"/>
      <c r="F66" s="92">
        <v>150000</v>
      </c>
      <c r="G66" s="43" t="e">
        <f t="shared" si="48"/>
        <v>#DIV/0!</v>
      </c>
      <c r="H66" s="43" t="e">
        <f t="shared" si="49"/>
        <v>#DIV/0!</v>
      </c>
      <c r="I66" s="45"/>
      <c r="J66" s="90"/>
      <c r="K66" s="90"/>
      <c r="L66" s="44"/>
      <c r="M66" s="46">
        <f t="shared" si="37"/>
        <v>0</v>
      </c>
      <c r="N66" s="46">
        <f t="shared" si="37"/>
        <v>0</v>
      </c>
      <c r="O66" s="46">
        <f t="shared" si="37"/>
        <v>0</v>
      </c>
      <c r="P66" s="31">
        <f t="shared" si="46"/>
        <v>0</v>
      </c>
      <c r="Q66" s="31">
        <f t="shared" si="46"/>
        <v>0</v>
      </c>
      <c r="R66" s="31">
        <f t="shared" si="46"/>
        <v>0</v>
      </c>
      <c r="S66" s="46">
        <f t="shared" si="47"/>
        <v>0</v>
      </c>
      <c r="T66" s="46">
        <f t="shared" si="47"/>
        <v>0</v>
      </c>
      <c r="U66" s="46">
        <f t="shared" si="34"/>
        <v>0</v>
      </c>
      <c r="V66" s="47" t="e">
        <f t="shared" si="43"/>
        <v>#DIV/0!</v>
      </c>
      <c r="W66" s="47" t="e">
        <f t="shared" si="43"/>
        <v>#DIV/0!</v>
      </c>
      <c r="X66" s="47" t="e">
        <f t="shared" si="19"/>
        <v>#DIV/0!</v>
      </c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8"/>
      <c r="BM66" s="49"/>
      <c r="BN66" s="49"/>
      <c r="BO66" s="49"/>
      <c r="BP66" s="49"/>
    </row>
    <row r="67" spans="1:68" ht="15.75" customHeight="1">
      <c r="A67" s="35"/>
      <c r="B67" s="35"/>
      <c r="C67" s="35" t="s">
        <v>176</v>
      </c>
      <c r="D67" s="35"/>
      <c r="E67" s="36">
        <f>E68+E80+E84+E89</f>
        <v>267218.16000000003</v>
      </c>
      <c r="F67" s="36">
        <f>F68+F80+F89</f>
        <v>21041.95</v>
      </c>
      <c r="G67" s="55">
        <f t="shared" si="48"/>
        <v>3.3511943948719647E-2</v>
      </c>
      <c r="H67" s="55">
        <f t="shared" si="49"/>
        <v>0</v>
      </c>
      <c r="I67" s="36">
        <f t="shared" ref="I67:Q67" si="50">I68+I75+I76+I77+I80+I84+I89</f>
        <v>8955</v>
      </c>
      <c r="J67" s="36">
        <f t="shared" si="50"/>
        <v>84340.34</v>
      </c>
      <c r="K67" s="36">
        <f t="shared" si="50"/>
        <v>0</v>
      </c>
      <c r="L67" s="36">
        <f t="shared" si="50"/>
        <v>0</v>
      </c>
      <c r="M67" s="36">
        <f t="shared" si="50"/>
        <v>0</v>
      </c>
      <c r="N67" s="36">
        <f t="shared" si="50"/>
        <v>17708.259999999998</v>
      </c>
      <c r="O67" s="36">
        <f t="shared" si="50"/>
        <v>0</v>
      </c>
      <c r="P67" s="36">
        <f t="shared" si="50"/>
        <v>0</v>
      </c>
      <c r="Q67" s="36">
        <f t="shared" si="50"/>
        <v>17708.259999999998</v>
      </c>
      <c r="R67" s="36">
        <f>IF(BK67=0,SUM(AA67+AD67+AG67+AJ67+AM67+AP67+AS67+AV67+AY67+BB67+BE67+BH67),BK67)</f>
        <v>0</v>
      </c>
      <c r="S67" s="36">
        <f>S68+S84</f>
        <v>3084</v>
      </c>
      <c r="T67" s="36">
        <f>T68+T84</f>
        <v>66632.08</v>
      </c>
      <c r="U67" s="36">
        <f>U68+U84</f>
        <v>0</v>
      </c>
      <c r="V67" s="37">
        <f t="shared" si="43"/>
        <v>0</v>
      </c>
      <c r="W67" s="37">
        <f t="shared" si="43"/>
        <v>0.20996192332162758</v>
      </c>
      <c r="X67" s="37" t="e">
        <f t="shared" si="19"/>
        <v>#DIV/0!</v>
      </c>
      <c r="Y67" s="36">
        <f t="shared" ref="Y67:BK67" si="51">Y68+Y75+Y76+Y77+Y80+Y84+Y89</f>
        <v>0</v>
      </c>
      <c r="Z67" s="36">
        <f t="shared" si="51"/>
        <v>4595.8899999999994</v>
      </c>
      <c r="AA67" s="36">
        <f t="shared" si="51"/>
        <v>0</v>
      </c>
      <c r="AB67" s="36">
        <f t="shared" si="51"/>
        <v>0</v>
      </c>
      <c r="AC67" s="36">
        <f t="shared" si="51"/>
        <v>7931.1</v>
      </c>
      <c r="AD67" s="36">
        <f t="shared" si="51"/>
        <v>0</v>
      </c>
      <c r="AE67" s="36">
        <f t="shared" si="51"/>
        <v>0</v>
      </c>
      <c r="AF67" s="36">
        <f t="shared" si="51"/>
        <v>5181.2700000000004</v>
      </c>
      <c r="AG67" s="36">
        <f t="shared" si="51"/>
        <v>0</v>
      </c>
      <c r="AH67" s="36">
        <f t="shared" si="51"/>
        <v>0</v>
      </c>
      <c r="AI67" s="36">
        <f t="shared" si="51"/>
        <v>0</v>
      </c>
      <c r="AJ67" s="36">
        <f t="shared" si="51"/>
        <v>0</v>
      </c>
      <c r="AK67" s="36">
        <f t="shared" si="51"/>
        <v>0</v>
      </c>
      <c r="AL67" s="36">
        <f t="shared" si="51"/>
        <v>0</v>
      </c>
      <c r="AM67" s="36">
        <f t="shared" si="51"/>
        <v>0</v>
      </c>
      <c r="AN67" s="36">
        <f t="shared" si="51"/>
        <v>0</v>
      </c>
      <c r="AO67" s="36">
        <f t="shared" si="51"/>
        <v>0</v>
      </c>
      <c r="AP67" s="36">
        <f t="shared" si="51"/>
        <v>0</v>
      </c>
      <c r="AQ67" s="36">
        <f t="shared" si="51"/>
        <v>0</v>
      </c>
      <c r="AR67" s="36">
        <f t="shared" si="51"/>
        <v>0</v>
      </c>
      <c r="AS67" s="36">
        <f t="shared" si="51"/>
        <v>0</v>
      </c>
      <c r="AT67" s="36">
        <f t="shared" si="51"/>
        <v>0</v>
      </c>
      <c r="AU67" s="36">
        <f t="shared" si="51"/>
        <v>0</v>
      </c>
      <c r="AV67" s="36">
        <f t="shared" si="51"/>
        <v>0</v>
      </c>
      <c r="AW67" s="36">
        <f t="shared" si="51"/>
        <v>0</v>
      </c>
      <c r="AX67" s="36">
        <f t="shared" si="51"/>
        <v>0</v>
      </c>
      <c r="AY67" s="36">
        <f t="shared" si="51"/>
        <v>0</v>
      </c>
      <c r="AZ67" s="36">
        <f t="shared" si="51"/>
        <v>0</v>
      </c>
      <c r="BA67" s="36">
        <f t="shared" si="51"/>
        <v>0</v>
      </c>
      <c r="BB67" s="36">
        <f t="shared" si="51"/>
        <v>0</v>
      </c>
      <c r="BC67" s="36">
        <f t="shared" si="51"/>
        <v>0</v>
      </c>
      <c r="BD67" s="36">
        <f t="shared" si="51"/>
        <v>0</v>
      </c>
      <c r="BE67" s="36">
        <f t="shared" si="51"/>
        <v>0</v>
      </c>
      <c r="BF67" s="36">
        <f t="shared" si="51"/>
        <v>0</v>
      </c>
      <c r="BG67" s="36">
        <f t="shared" si="51"/>
        <v>0</v>
      </c>
      <c r="BH67" s="36">
        <f t="shared" si="51"/>
        <v>0</v>
      </c>
      <c r="BI67" s="36">
        <f t="shared" si="51"/>
        <v>0</v>
      </c>
      <c r="BJ67" s="36">
        <f t="shared" si="51"/>
        <v>0</v>
      </c>
      <c r="BK67" s="36">
        <f t="shared" si="51"/>
        <v>0</v>
      </c>
      <c r="BL67" s="93"/>
      <c r="BM67" s="94"/>
      <c r="BN67" s="94"/>
      <c r="BO67" s="94"/>
      <c r="BP67" s="94"/>
    </row>
    <row r="68" spans="1:68" ht="15.75" customHeight="1">
      <c r="A68" s="95"/>
      <c r="B68" s="95"/>
      <c r="C68" s="96"/>
      <c r="D68" s="97" t="s">
        <v>177</v>
      </c>
      <c r="E68" s="98">
        <f>SUM(E69:E77)</f>
        <v>151589.62000000002</v>
      </c>
      <c r="F68" s="98">
        <f>SUM(F70:F77)</f>
        <v>0</v>
      </c>
      <c r="G68" s="99">
        <f t="shared" si="48"/>
        <v>3.0239537509230509E-2</v>
      </c>
      <c r="H68" s="99">
        <f t="shared" si="49"/>
        <v>0</v>
      </c>
      <c r="I68" s="98">
        <f>SUM(I69:I74)</f>
        <v>4584</v>
      </c>
      <c r="J68" s="98">
        <f t="shared" ref="J68:K68" si="52">SUM(J70:J74)</f>
        <v>10402.67</v>
      </c>
      <c r="K68" s="98">
        <f t="shared" si="52"/>
        <v>0</v>
      </c>
      <c r="L68" s="98">
        <f>SUM(L70:L71)</f>
        <v>0</v>
      </c>
      <c r="M68" s="98">
        <f>SUM(M69:M74)</f>
        <v>0</v>
      </c>
      <c r="N68" s="98">
        <f>SUM(N70:N74)</f>
        <v>3714.8599999999997</v>
      </c>
      <c r="O68" s="98">
        <f>SUM(O69:O74)</f>
        <v>0</v>
      </c>
      <c r="P68" s="30">
        <f t="shared" ref="P68:R83" si="53">IF(BI68=0,SUM(Y68+AB68+AE68+AH68+AK68+AN68+AQ68+AT68+AW68+AZ68+BC68+BF68),BI68)</f>
        <v>0</v>
      </c>
      <c r="Q68" s="30">
        <f t="shared" si="53"/>
        <v>3714.8599999999997</v>
      </c>
      <c r="R68" s="30">
        <f t="shared" si="53"/>
        <v>0</v>
      </c>
      <c r="S68" s="98">
        <f t="shared" ref="S68:U68" si="54">SUM(S70:S74)</f>
        <v>3084</v>
      </c>
      <c r="T68" s="98">
        <f t="shared" si="54"/>
        <v>6687.8099999999995</v>
      </c>
      <c r="U68" s="98">
        <f t="shared" si="54"/>
        <v>0</v>
      </c>
      <c r="V68" s="100">
        <f t="shared" si="43"/>
        <v>0</v>
      </c>
      <c r="W68" s="100">
        <f t="shared" si="43"/>
        <v>0.35710639672314892</v>
      </c>
      <c r="X68" s="100" t="e">
        <f t="shared" si="19"/>
        <v>#DIV/0!</v>
      </c>
      <c r="Y68" s="98">
        <f>SUM(Y70:Y71)</f>
        <v>0</v>
      </c>
      <c r="Z68" s="98">
        <f>SUM(Z70:Z74)</f>
        <v>324.49</v>
      </c>
      <c r="AA68" s="98">
        <f t="shared" ref="AA68:AB68" si="55">SUM(AA70:AA71)</f>
        <v>0</v>
      </c>
      <c r="AB68" s="98">
        <f t="shared" si="55"/>
        <v>0</v>
      </c>
      <c r="AC68" s="98">
        <f>SUM(AC70:AC74)</f>
        <v>1301.0999999999999</v>
      </c>
      <c r="AD68" s="98">
        <f>SUM(AD70:AD71)</f>
        <v>0</v>
      </c>
      <c r="AE68" s="98">
        <f t="shared" ref="AE68:AF68" si="56">SUM(AE70:AE74)</f>
        <v>0</v>
      </c>
      <c r="AF68" s="98">
        <f t="shared" si="56"/>
        <v>2089.27</v>
      </c>
      <c r="AG68" s="98">
        <f>SUM(AG70:AG71)</f>
        <v>0</v>
      </c>
      <c r="AH68" s="98">
        <f t="shared" ref="AH68:AI68" si="57">SUM(AH70:AH74)</f>
        <v>0</v>
      </c>
      <c r="AI68" s="98">
        <f t="shared" si="57"/>
        <v>0</v>
      </c>
      <c r="AJ68" s="98">
        <f>SUM(AJ70:AJ71)</f>
        <v>0</v>
      </c>
      <c r="AK68" s="98">
        <f t="shared" ref="AK68:AL68" si="58">SUM(AK70:AK74)</f>
        <v>0</v>
      </c>
      <c r="AL68" s="98">
        <f t="shared" si="58"/>
        <v>0</v>
      </c>
      <c r="AM68" s="98">
        <f>SUM(AM70:AM71)</f>
        <v>0</v>
      </c>
      <c r="AN68" s="98">
        <f t="shared" ref="AN68:AO68" si="59">SUM(AN70:AN74)</f>
        <v>0</v>
      </c>
      <c r="AO68" s="98">
        <f t="shared" si="59"/>
        <v>0</v>
      </c>
      <c r="AP68" s="98">
        <f>SUM(AP70:AP71)</f>
        <v>0</v>
      </c>
      <c r="AQ68" s="98">
        <f>SUM(AQ70:AQ74)</f>
        <v>0</v>
      </c>
      <c r="AR68" s="98">
        <f t="shared" ref="AR68:AS68" si="60">SUM(AR70:AR71)</f>
        <v>0</v>
      </c>
      <c r="AS68" s="98">
        <f t="shared" si="60"/>
        <v>0</v>
      </c>
      <c r="AT68" s="98">
        <f>SUM(AT70:AT74)</f>
        <v>0</v>
      </c>
      <c r="AU68" s="98">
        <f>SUM(AU70:AU76)</f>
        <v>0</v>
      </c>
      <c r="AV68" s="98">
        <f>SUM(AV70:AV71)</f>
        <v>0</v>
      </c>
      <c r="AW68" s="98">
        <f t="shared" ref="AW68:AX68" si="61">SUM(AW70:AW74)</f>
        <v>0</v>
      </c>
      <c r="AX68" s="98">
        <f t="shared" si="61"/>
        <v>0</v>
      </c>
      <c r="AY68" s="98">
        <f t="shared" ref="AY68:AZ68" si="62">SUM(AY70:AY71)</f>
        <v>0</v>
      </c>
      <c r="AZ68" s="98">
        <f t="shared" si="62"/>
        <v>0</v>
      </c>
      <c r="BA68" s="98">
        <f>SUM(BA70:BA76)</f>
        <v>0</v>
      </c>
      <c r="BB68" s="98">
        <f t="shared" ref="BB68:BH68" si="63">SUM(BB70:BB71)</f>
        <v>0</v>
      </c>
      <c r="BC68" s="98">
        <f t="shared" si="63"/>
        <v>0</v>
      </c>
      <c r="BD68" s="98">
        <f t="shared" si="63"/>
        <v>0</v>
      </c>
      <c r="BE68" s="98">
        <f t="shared" si="63"/>
        <v>0</v>
      </c>
      <c r="BF68" s="98">
        <f t="shared" si="63"/>
        <v>0</v>
      </c>
      <c r="BG68" s="98">
        <f t="shared" si="63"/>
        <v>0</v>
      </c>
      <c r="BH68" s="98">
        <f t="shared" si="63"/>
        <v>0</v>
      </c>
      <c r="BI68" s="98">
        <f t="shared" ref="BI68:BK68" si="64">SUM(BI69:BI74)</f>
        <v>0</v>
      </c>
      <c r="BJ68" s="98">
        <f t="shared" si="64"/>
        <v>0</v>
      </c>
      <c r="BK68" s="98">
        <f t="shared" si="64"/>
        <v>0</v>
      </c>
      <c r="BL68" s="101"/>
      <c r="BM68" s="102"/>
      <c r="BN68" s="102"/>
      <c r="BO68" s="102"/>
      <c r="BP68" s="102"/>
    </row>
    <row r="69" spans="1:68" ht="15.75" customHeight="1">
      <c r="A69" s="38" t="s">
        <v>178</v>
      </c>
      <c r="B69" s="103"/>
      <c r="C69" s="104" t="s">
        <v>38</v>
      </c>
      <c r="D69" s="105" t="s">
        <v>39</v>
      </c>
      <c r="E69" s="106">
        <v>1500</v>
      </c>
      <c r="F69" s="85"/>
      <c r="G69" s="43">
        <f t="shared" si="48"/>
        <v>1</v>
      </c>
      <c r="H69" s="43">
        <f t="shared" si="49"/>
        <v>0</v>
      </c>
      <c r="I69" s="85">
        <v>1500</v>
      </c>
      <c r="J69" s="65"/>
      <c r="K69" s="65"/>
      <c r="L69" s="66"/>
      <c r="M69" s="46">
        <f t="shared" ref="M69:O76" si="65">Y69+AB69+AE69+AH69+AK69+AN69+AQ69+AT69+AW69+AZ69+BC69+BF69</f>
        <v>0</v>
      </c>
      <c r="N69" s="46">
        <f t="shared" si="65"/>
        <v>0</v>
      </c>
      <c r="O69" s="46">
        <f t="shared" si="65"/>
        <v>0</v>
      </c>
      <c r="P69" s="31">
        <f t="shared" si="53"/>
        <v>0</v>
      </c>
      <c r="Q69" s="31">
        <f t="shared" si="53"/>
        <v>0</v>
      </c>
      <c r="R69" s="31">
        <f t="shared" si="53"/>
        <v>0</v>
      </c>
      <c r="S69" s="46">
        <f t="shared" ref="S69:T76" si="66">I69-M69</f>
        <v>1500</v>
      </c>
      <c r="T69" s="46">
        <f t="shared" si="66"/>
        <v>0</v>
      </c>
      <c r="U69" s="46">
        <f t="shared" ref="U69:U76" si="67">L69-O69</f>
        <v>0</v>
      </c>
      <c r="V69" s="47">
        <f t="shared" si="43"/>
        <v>0</v>
      </c>
      <c r="W69" s="47" t="e">
        <f t="shared" si="43"/>
        <v>#DIV/0!</v>
      </c>
      <c r="X69" s="47" t="e">
        <f t="shared" si="19"/>
        <v>#DIV/0!</v>
      </c>
      <c r="Y69" s="45"/>
      <c r="Z69" s="45"/>
      <c r="AA69" s="45"/>
      <c r="AB69" s="45"/>
      <c r="AC69" s="67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32"/>
      <c r="AW69" s="45"/>
      <c r="AX69" s="32"/>
      <c r="AY69" s="32"/>
      <c r="AZ69" s="45"/>
      <c r="BA69" s="32"/>
      <c r="BB69" s="32"/>
      <c r="BC69" s="45"/>
      <c r="BD69" s="45"/>
      <c r="BE69" s="32"/>
      <c r="BF69" s="45"/>
      <c r="BG69" s="32"/>
      <c r="BH69" s="32"/>
      <c r="BI69" s="45"/>
      <c r="BJ69" s="32"/>
      <c r="BK69" s="32"/>
      <c r="BL69" s="48"/>
      <c r="BM69" s="107"/>
      <c r="BN69" s="107"/>
      <c r="BO69" s="107"/>
      <c r="BP69" s="107"/>
    </row>
    <row r="70" spans="1:68" ht="15.75" customHeight="1">
      <c r="A70" s="108"/>
      <c r="B70" s="103" t="s">
        <v>179</v>
      </c>
      <c r="C70" s="104" t="s">
        <v>180</v>
      </c>
      <c r="D70" s="109" t="s">
        <v>181</v>
      </c>
      <c r="E70" s="106">
        <v>10000</v>
      </c>
      <c r="F70" s="85"/>
      <c r="G70" s="43">
        <f t="shared" si="48"/>
        <v>0</v>
      </c>
      <c r="H70" s="43">
        <f t="shared" si="49"/>
        <v>0</v>
      </c>
      <c r="I70" s="85"/>
      <c r="J70" s="65">
        <v>5435.51</v>
      </c>
      <c r="K70" s="65"/>
      <c r="L70" s="66"/>
      <c r="M70" s="46">
        <f t="shared" si="65"/>
        <v>0</v>
      </c>
      <c r="N70" s="46">
        <f t="shared" si="65"/>
        <v>682.85</v>
      </c>
      <c r="O70" s="46">
        <f t="shared" si="65"/>
        <v>0</v>
      </c>
      <c r="P70" s="31">
        <f t="shared" si="53"/>
        <v>0</v>
      </c>
      <c r="Q70" s="31">
        <f t="shared" si="53"/>
        <v>682.85</v>
      </c>
      <c r="R70" s="31">
        <f t="shared" si="53"/>
        <v>0</v>
      </c>
      <c r="S70" s="46">
        <f t="shared" si="66"/>
        <v>0</v>
      </c>
      <c r="T70" s="46">
        <f t="shared" si="66"/>
        <v>4752.66</v>
      </c>
      <c r="U70" s="46">
        <f t="shared" si="67"/>
        <v>0</v>
      </c>
      <c r="V70" s="47" t="e">
        <f t="shared" ref="V70:W85" si="68">M70/I70</f>
        <v>#DIV/0!</v>
      </c>
      <c r="W70" s="47">
        <f t="shared" si="68"/>
        <v>0.12562758600388924</v>
      </c>
      <c r="X70" s="47" t="e">
        <f t="shared" si="19"/>
        <v>#DIV/0!</v>
      </c>
      <c r="Y70" s="45"/>
      <c r="Z70" s="45">
        <v>324.49</v>
      </c>
      <c r="AA70" s="45"/>
      <c r="AB70" s="45"/>
      <c r="AC70" s="67">
        <v>0</v>
      </c>
      <c r="AD70" s="45"/>
      <c r="AE70" s="45"/>
      <c r="AF70" s="45">
        <v>358.36</v>
      </c>
      <c r="AG70" s="45"/>
      <c r="AH70" s="45"/>
      <c r="AI70" s="45">
        <v>0</v>
      </c>
      <c r="AJ70" s="45"/>
      <c r="AK70" s="45"/>
      <c r="AL70" s="45"/>
      <c r="AM70" s="45"/>
      <c r="AN70" s="45">
        <v>0</v>
      </c>
      <c r="AO70" s="45"/>
      <c r="AP70" s="45"/>
      <c r="AQ70" s="45">
        <v>0</v>
      </c>
      <c r="AR70" s="45">
        <v>0</v>
      </c>
      <c r="AS70" s="45"/>
      <c r="AT70" s="45">
        <v>0</v>
      </c>
      <c r="AU70" s="45">
        <v>0</v>
      </c>
      <c r="AV70" s="32"/>
      <c r="AW70" s="45">
        <v>0</v>
      </c>
      <c r="AX70" s="32"/>
      <c r="AY70" s="32"/>
      <c r="AZ70" s="45"/>
      <c r="BA70" s="32"/>
      <c r="BB70" s="32"/>
      <c r="BC70" s="45"/>
      <c r="BD70" s="45"/>
      <c r="BE70" s="32"/>
      <c r="BF70" s="45"/>
      <c r="BG70" s="32"/>
      <c r="BH70" s="32"/>
      <c r="BI70" s="45"/>
      <c r="BJ70" s="32"/>
      <c r="BK70" s="32"/>
      <c r="BL70" s="48"/>
      <c r="BM70" s="107"/>
      <c r="BN70" s="107"/>
      <c r="BO70" s="107"/>
      <c r="BP70" s="107"/>
    </row>
    <row r="71" spans="1:68" ht="15.75" customHeight="1">
      <c r="A71" s="38"/>
      <c r="B71" s="80"/>
      <c r="C71" s="50" t="s">
        <v>182</v>
      </c>
      <c r="D71" s="87" t="s">
        <v>183</v>
      </c>
      <c r="E71" s="41">
        <v>30000</v>
      </c>
      <c r="F71" s="110"/>
      <c r="G71" s="43">
        <f t="shared" si="48"/>
        <v>0</v>
      </c>
      <c r="H71" s="43">
        <f t="shared" si="49"/>
        <v>0</v>
      </c>
      <c r="I71" s="45"/>
      <c r="J71" s="65"/>
      <c r="K71" s="65"/>
      <c r="L71" s="66"/>
      <c r="M71" s="46">
        <f t="shared" si="65"/>
        <v>0</v>
      </c>
      <c r="N71" s="46">
        <f t="shared" si="65"/>
        <v>0</v>
      </c>
      <c r="O71" s="46">
        <f t="shared" si="65"/>
        <v>0</v>
      </c>
      <c r="P71" s="31">
        <f t="shared" si="53"/>
        <v>0</v>
      </c>
      <c r="Q71" s="31">
        <f t="shared" si="53"/>
        <v>0</v>
      </c>
      <c r="R71" s="31">
        <f t="shared" si="53"/>
        <v>0</v>
      </c>
      <c r="S71" s="46">
        <f t="shared" si="66"/>
        <v>0</v>
      </c>
      <c r="T71" s="46">
        <f t="shared" si="66"/>
        <v>0</v>
      </c>
      <c r="U71" s="46">
        <f t="shared" si="67"/>
        <v>0</v>
      </c>
      <c r="V71" s="47" t="e">
        <f t="shared" si="68"/>
        <v>#DIV/0!</v>
      </c>
      <c r="W71" s="47" t="e">
        <f t="shared" si="68"/>
        <v>#DIV/0!</v>
      </c>
      <c r="X71" s="47" t="e">
        <f t="shared" si="19"/>
        <v>#DIV/0!</v>
      </c>
      <c r="Y71" s="45"/>
      <c r="Z71" s="45">
        <v>0</v>
      </c>
      <c r="AA71" s="45"/>
      <c r="AB71" s="45"/>
      <c r="AC71" s="67">
        <v>0</v>
      </c>
      <c r="AD71" s="45"/>
      <c r="AE71" s="45">
        <v>0</v>
      </c>
      <c r="AF71" s="45"/>
      <c r="AG71" s="45"/>
      <c r="AH71" s="45">
        <v>0</v>
      </c>
      <c r="AI71" s="45"/>
      <c r="AJ71" s="45"/>
      <c r="AK71" s="45">
        <v>0</v>
      </c>
      <c r="AL71" s="45"/>
      <c r="AM71" s="45"/>
      <c r="AN71" s="45">
        <v>0</v>
      </c>
      <c r="AO71" s="45"/>
      <c r="AP71" s="45"/>
      <c r="AQ71" s="45">
        <v>0</v>
      </c>
      <c r="AR71" s="45"/>
      <c r="AS71" s="45"/>
      <c r="AT71" s="45">
        <v>0</v>
      </c>
      <c r="AU71" s="45"/>
      <c r="AV71" s="32"/>
      <c r="AW71" s="45">
        <v>0</v>
      </c>
      <c r="AX71" s="32"/>
      <c r="AY71" s="32"/>
      <c r="AZ71" s="45">
        <v>0</v>
      </c>
      <c r="BA71" s="32"/>
      <c r="BB71" s="32"/>
      <c r="BC71" s="45"/>
      <c r="BD71" s="32"/>
      <c r="BE71" s="32"/>
      <c r="BF71" s="32"/>
      <c r="BG71" s="32"/>
      <c r="BH71" s="32"/>
      <c r="BI71" s="32"/>
      <c r="BJ71" s="32"/>
      <c r="BK71" s="32"/>
      <c r="BL71" s="48"/>
      <c r="BM71" s="107"/>
      <c r="BN71" s="107"/>
      <c r="BO71" s="107"/>
      <c r="BP71" s="107"/>
    </row>
    <row r="72" spans="1:68" ht="15.75" customHeight="1">
      <c r="A72" s="38"/>
      <c r="B72" s="80" t="s">
        <v>184</v>
      </c>
      <c r="C72" s="50" t="s">
        <v>86</v>
      </c>
      <c r="D72" s="87" t="s">
        <v>185</v>
      </c>
      <c r="E72" s="41">
        <v>5200</v>
      </c>
      <c r="F72" s="110"/>
      <c r="G72" s="43">
        <f t="shared" si="48"/>
        <v>0</v>
      </c>
      <c r="H72" s="43">
        <f t="shared" si="49"/>
        <v>0</v>
      </c>
      <c r="I72" s="45"/>
      <c r="J72" s="65">
        <v>2723.27</v>
      </c>
      <c r="K72" s="65"/>
      <c r="L72" s="66"/>
      <c r="M72" s="46">
        <f t="shared" si="65"/>
        <v>0</v>
      </c>
      <c r="N72" s="46">
        <f t="shared" si="65"/>
        <v>1433.79</v>
      </c>
      <c r="O72" s="46">
        <f t="shared" si="65"/>
        <v>0</v>
      </c>
      <c r="P72" s="31">
        <f t="shared" si="53"/>
        <v>0</v>
      </c>
      <c r="Q72" s="31">
        <f>IF(BJ72=0,SUM(Z72+AC72+AF72+AI72+AL72+AO72+AR72+AT72+AX72+BA72+BD72+BG72),BJ72)</f>
        <v>1433.79</v>
      </c>
      <c r="R72" s="31">
        <f>IF(BK72=0,SUM(AA72+AD72+AG72+AJ72+AM72+AP72+AS72+AV72+AY72+BB72+BE72+BH72),BK72)</f>
        <v>0</v>
      </c>
      <c r="S72" s="46">
        <f t="shared" si="66"/>
        <v>0</v>
      </c>
      <c r="T72" s="46">
        <f t="shared" si="66"/>
        <v>1289.48</v>
      </c>
      <c r="U72" s="46">
        <f t="shared" si="67"/>
        <v>0</v>
      </c>
      <c r="V72" s="47" t="e">
        <f t="shared" si="68"/>
        <v>#DIV/0!</v>
      </c>
      <c r="W72" s="47">
        <f t="shared" si="68"/>
        <v>0.52649572021870761</v>
      </c>
      <c r="X72" s="47" t="e">
        <f t="shared" si="19"/>
        <v>#DIV/0!</v>
      </c>
      <c r="Y72" s="45"/>
      <c r="Z72" s="45">
        <v>0</v>
      </c>
      <c r="AA72" s="45"/>
      <c r="AB72" s="45"/>
      <c r="AC72" s="67">
        <f>477.93+477.93</f>
        <v>955.86</v>
      </c>
      <c r="AD72" s="45"/>
      <c r="AE72" s="45">
        <v>0</v>
      </c>
      <c r="AF72" s="45">
        <v>477.93</v>
      </c>
      <c r="AG72" s="45"/>
      <c r="AH72" s="45">
        <v>0</v>
      </c>
      <c r="AI72" s="45"/>
      <c r="AJ72" s="45"/>
      <c r="AK72" s="45">
        <v>0</v>
      </c>
      <c r="AL72" s="45"/>
      <c r="AM72" s="45"/>
      <c r="AN72" s="45">
        <v>0</v>
      </c>
      <c r="AO72" s="45"/>
      <c r="AP72" s="45"/>
      <c r="AQ72" s="45">
        <v>0</v>
      </c>
      <c r="AR72" s="45"/>
      <c r="AS72" s="45"/>
      <c r="AT72" s="45">
        <v>0</v>
      </c>
      <c r="AU72" s="111"/>
      <c r="AV72" s="32"/>
      <c r="AW72" s="45">
        <v>0</v>
      </c>
      <c r="AX72" s="32"/>
      <c r="AY72" s="32"/>
      <c r="AZ72" s="32"/>
      <c r="BA72" s="32"/>
      <c r="BB72" s="32"/>
      <c r="BC72" s="45"/>
      <c r="BD72" s="32"/>
      <c r="BE72" s="32"/>
      <c r="BF72" s="32"/>
      <c r="BG72" s="32"/>
      <c r="BH72" s="32"/>
      <c r="BI72" s="32"/>
      <c r="BJ72" s="32"/>
      <c r="BK72" s="32"/>
      <c r="BL72" s="48"/>
      <c r="BM72" s="107"/>
      <c r="BN72" s="107"/>
      <c r="BO72" s="107"/>
      <c r="BP72" s="107"/>
    </row>
    <row r="73" spans="1:68" ht="15.75" customHeight="1">
      <c r="A73" s="38"/>
      <c r="B73" s="80"/>
      <c r="C73" s="50" t="s">
        <v>186</v>
      </c>
      <c r="D73" s="40" t="s">
        <v>187</v>
      </c>
      <c r="E73" s="41">
        <v>5000</v>
      </c>
      <c r="F73" s="110"/>
      <c r="G73" s="43">
        <f t="shared" si="48"/>
        <v>0</v>
      </c>
      <c r="H73" s="43">
        <f t="shared" si="49"/>
        <v>0</v>
      </c>
      <c r="I73" s="45"/>
      <c r="J73" s="65"/>
      <c r="K73" s="65"/>
      <c r="L73" s="66"/>
      <c r="M73" s="46">
        <f t="shared" si="65"/>
        <v>0</v>
      </c>
      <c r="N73" s="46">
        <f t="shared" si="65"/>
        <v>0</v>
      </c>
      <c r="O73" s="46">
        <f t="shared" si="65"/>
        <v>0</v>
      </c>
      <c r="P73" s="31">
        <f t="shared" si="53"/>
        <v>0</v>
      </c>
      <c r="Q73" s="31">
        <f t="shared" si="53"/>
        <v>0</v>
      </c>
      <c r="R73" s="31">
        <f t="shared" si="53"/>
        <v>0</v>
      </c>
      <c r="S73" s="46">
        <f t="shared" si="66"/>
        <v>0</v>
      </c>
      <c r="T73" s="46">
        <f t="shared" si="66"/>
        <v>0</v>
      </c>
      <c r="U73" s="46">
        <f t="shared" si="67"/>
        <v>0</v>
      </c>
      <c r="V73" s="47" t="e">
        <f t="shared" si="68"/>
        <v>#DIV/0!</v>
      </c>
      <c r="W73" s="47" t="e">
        <f t="shared" si="68"/>
        <v>#DIV/0!</v>
      </c>
      <c r="X73" s="47" t="e">
        <f t="shared" si="19"/>
        <v>#DIV/0!</v>
      </c>
      <c r="Y73" s="45"/>
      <c r="Z73" s="45">
        <v>0</v>
      </c>
      <c r="AA73" s="45"/>
      <c r="AB73" s="45"/>
      <c r="AC73" s="67">
        <v>0</v>
      </c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32"/>
      <c r="AW73" s="32"/>
      <c r="AX73" s="32"/>
      <c r="AY73" s="32"/>
      <c r="AZ73" s="32"/>
      <c r="BA73" s="32"/>
      <c r="BB73" s="32"/>
      <c r="BC73" s="45"/>
      <c r="BD73" s="32"/>
      <c r="BE73" s="32"/>
      <c r="BF73" s="32"/>
      <c r="BG73" s="32"/>
      <c r="BH73" s="32"/>
      <c r="BI73" s="32"/>
      <c r="BJ73" s="32"/>
      <c r="BK73" s="32"/>
      <c r="BL73" s="48"/>
      <c r="BM73" s="107"/>
      <c r="BN73" s="107"/>
      <c r="BO73" s="107"/>
      <c r="BP73" s="107"/>
    </row>
    <row r="74" spans="1:68" ht="15.75" customHeight="1">
      <c r="A74" s="68" t="s">
        <v>188</v>
      </c>
      <c r="B74" s="86" t="s">
        <v>189</v>
      </c>
      <c r="C74" s="50" t="s">
        <v>190</v>
      </c>
      <c r="D74" s="40" t="s">
        <v>191</v>
      </c>
      <c r="E74" s="41">
        <v>30000</v>
      </c>
      <c r="F74" s="110"/>
      <c r="G74" s="43">
        <f t="shared" si="48"/>
        <v>0.1028</v>
      </c>
      <c r="H74" s="43">
        <f t="shared" si="49"/>
        <v>0</v>
      </c>
      <c r="I74" s="45">
        <v>3084</v>
      </c>
      <c r="J74" s="112">
        <v>2243.89</v>
      </c>
      <c r="K74" s="65"/>
      <c r="L74" s="66"/>
      <c r="M74" s="46">
        <f t="shared" si="65"/>
        <v>0</v>
      </c>
      <c r="N74" s="46">
        <f t="shared" si="65"/>
        <v>1598.22</v>
      </c>
      <c r="O74" s="46">
        <f t="shared" si="65"/>
        <v>0</v>
      </c>
      <c r="P74" s="31">
        <f t="shared" si="53"/>
        <v>0</v>
      </c>
      <c r="Q74" s="31">
        <f t="shared" si="53"/>
        <v>1598.22</v>
      </c>
      <c r="R74" s="31">
        <f t="shared" si="53"/>
        <v>0</v>
      </c>
      <c r="S74" s="46">
        <f t="shared" si="66"/>
        <v>3084</v>
      </c>
      <c r="T74" s="46">
        <f t="shared" si="66"/>
        <v>645.66999999999985</v>
      </c>
      <c r="U74" s="46">
        <f t="shared" si="67"/>
        <v>0</v>
      </c>
      <c r="V74" s="47">
        <f t="shared" si="68"/>
        <v>0</v>
      </c>
      <c r="W74" s="47">
        <f t="shared" si="68"/>
        <v>0.71225416575678846</v>
      </c>
      <c r="X74" s="47" t="e">
        <f t="shared" si="19"/>
        <v>#DIV/0!</v>
      </c>
      <c r="Y74" s="45"/>
      <c r="Z74" s="45">
        <v>0</v>
      </c>
      <c r="AA74" s="45"/>
      <c r="AB74" s="45"/>
      <c r="AC74" s="67">
        <f>284.15+61.09</f>
        <v>345.24</v>
      </c>
      <c r="AD74" s="45"/>
      <c r="AE74" s="45"/>
      <c r="AF74" s="45">
        <f>1252.98</f>
        <v>1252.98</v>
      </c>
      <c r="AG74" s="45"/>
      <c r="AH74" s="45"/>
      <c r="AI74" s="45">
        <v>0</v>
      </c>
      <c r="AJ74" s="45"/>
      <c r="AK74" s="45"/>
      <c r="AL74" s="45">
        <v>0</v>
      </c>
      <c r="AM74" s="45"/>
      <c r="AN74" s="45"/>
      <c r="AO74" s="45">
        <v>0</v>
      </c>
      <c r="AP74" s="45"/>
      <c r="AQ74" s="45"/>
      <c r="AR74" s="45"/>
      <c r="AS74" s="45"/>
      <c r="AT74" s="45"/>
      <c r="AU74" s="45">
        <v>0</v>
      </c>
      <c r="AV74" s="32"/>
      <c r="AW74" s="32"/>
      <c r="AX74" s="45">
        <v>0</v>
      </c>
      <c r="AY74" s="32"/>
      <c r="AZ74" s="32"/>
      <c r="BA74" s="45"/>
      <c r="BB74" s="32"/>
      <c r="BC74" s="45"/>
      <c r="BD74" s="45"/>
      <c r="BE74" s="32"/>
      <c r="BF74" s="32"/>
      <c r="BG74" s="32"/>
      <c r="BH74" s="32"/>
      <c r="BI74" s="32"/>
      <c r="BJ74" s="32"/>
      <c r="BK74" s="32"/>
      <c r="BL74" s="48"/>
      <c r="BM74" s="107"/>
      <c r="BN74" s="107"/>
      <c r="BO74" s="107"/>
      <c r="BP74" s="107"/>
    </row>
    <row r="75" spans="1:68" ht="14.25" customHeight="1">
      <c r="A75" s="113"/>
      <c r="B75" s="113"/>
      <c r="C75" s="114"/>
      <c r="D75" s="115" t="s">
        <v>192</v>
      </c>
      <c r="E75" s="116">
        <v>23296.54</v>
      </c>
      <c r="F75" s="116"/>
      <c r="G75" s="43">
        <f t="shared" si="48"/>
        <v>0</v>
      </c>
      <c r="H75" s="43">
        <f t="shared" si="49"/>
        <v>0</v>
      </c>
      <c r="I75" s="117"/>
      <c r="J75" s="118"/>
      <c r="K75" s="118"/>
      <c r="L75" s="118"/>
      <c r="M75" s="46">
        <f t="shared" si="65"/>
        <v>0</v>
      </c>
      <c r="N75" s="46">
        <f t="shared" si="65"/>
        <v>0</v>
      </c>
      <c r="O75" s="119">
        <f t="shared" si="65"/>
        <v>0</v>
      </c>
      <c r="P75" s="31">
        <f t="shared" si="53"/>
        <v>0</v>
      </c>
      <c r="Q75" s="31">
        <f t="shared" si="53"/>
        <v>0</v>
      </c>
      <c r="R75" s="31">
        <f t="shared" si="53"/>
        <v>0</v>
      </c>
      <c r="S75" s="119">
        <f t="shared" si="66"/>
        <v>0</v>
      </c>
      <c r="T75" s="46">
        <f t="shared" si="66"/>
        <v>0</v>
      </c>
      <c r="U75" s="119">
        <f t="shared" si="67"/>
        <v>0</v>
      </c>
      <c r="V75" s="120" t="e">
        <f t="shared" si="68"/>
        <v>#DIV/0!</v>
      </c>
      <c r="W75" s="120" t="e">
        <f t="shared" si="68"/>
        <v>#DIV/0!</v>
      </c>
      <c r="X75" s="120" t="e">
        <f t="shared" si="19"/>
        <v>#DIV/0!</v>
      </c>
      <c r="Y75" s="116"/>
      <c r="Z75" s="116"/>
      <c r="AA75" s="116"/>
      <c r="AB75" s="116"/>
      <c r="AC75" s="121"/>
      <c r="AD75" s="116"/>
      <c r="AE75" s="116"/>
      <c r="AF75" s="116"/>
      <c r="AG75" s="116"/>
      <c r="AH75" s="116"/>
      <c r="AI75" s="116"/>
      <c r="AJ75" s="116"/>
      <c r="AK75" s="116">
        <v>0</v>
      </c>
      <c r="AL75" s="116"/>
      <c r="AM75" s="116"/>
      <c r="AN75" s="122"/>
      <c r="AO75" s="122"/>
      <c r="AP75" s="122"/>
      <c r="AQ75" s="122"/>
      <c r="AR75" s="122"/>
      <c r="AS75" s="122"/>
      <c r="AT75" s="122"/>
      <c r="AU75" s="123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4"/>
      <c r="BM75" s="125"/>
      <c r="BN75" s="125"/>
      <c r="BO75" s="125"/>
      <c r="BP75" s="125"/>
    </row>
    <row r="76" spans="1:68" ht="15.75" customHeight="1">
      <c r="A76" s="113"/>
      <c r="B76" s="113"/>
      <c r="C76" s="114"/>
      <c r="D76" s="115" t="s">
        <v>193</v>
      </c>
      <c r="E76" s="116">
        <v>23296.54</v>
      </c>
      <c r="F76" s="116"/>
      <c r="G76" s="43">
        <f t="shared" si="48"/>
        <v>0</v>
      </c>
      <c r="H76" s="43">
        <f t="shared" si="49"/>
        <v>0</v>
      </c>
      <c r="I76" s="118"/>
      <c r="J76" s="118"/>
      <c r="K76" s="118"/>
      <c r="L76" s="118"/>
      <c r="M76" s="119">
        <f t="shared" si="65"/>
        <v>0</v>
      </c>
      <c r="N76" s="119">
        <f t="shared" si="65"/>
        <v>0</v>
      </c>
      <c r="O76" s="119">
        <f t="shared" si="65"/>
        <v>0</v>
      </c>
      <c r="P76" s="31">
        <f t="shared" si="53"/>
        <v>0</v>
      </c>
      <c r="Q76" s="31">
        <f t="shared" si="53"/>
        <v>0</v>
      </c>
      <c r="R76" s="31">
        <f t="shared" si="53"/>
        <v>0</v>
      </c>
      <c r="S76" s="119">
        <f t="shared" si="66"/>
        <v>0</v>
      </c>
      <c r="T76" s="119">
        <f t="shared" si="66"/>
        <v>0</v>
      </c>
      <c r="U76" s="119">
        <f t="shared" si="67"/>
        <v>0</v>
      </c>
      <c r="V76" s="120" t="e">
        <f t="shared" si="68"/>
        <v>#DIV/0!</v>
      </c>
      <c r="W76" s="120" t="e">
        <f t="shared" si="68"/>
        <v>#DIV/0!</v>
      </c>
      <c r="X76" s="120" t="e">
        <f t="shared" si="19"/>
        <v>#DIV/0!</v>
      </c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4"/>
      <c r="BM76" s="125"/>
      <c r="BN76" s="125"/>
      <c r="BO76" s="125"/>
      <c r="BP76" s="125"/>
    </row>
    <row r="77" spans="1:68" ht="18.75" customHeight="1">
      <c r="A77" s="126"/>
      <c r="B77" s="126"/>
      <c r="C77" s="127"/>
      <c r="D77" s="128" t="s">
        <v>194</v>
      </c>
      <c r="E77" s="129">
        <v>23296.54</v>
      </c>
      <c r="F77" s="129"/>
      <c r="G77" s="130">
        <f t="shared" si="48"/>
        <v>0</v>
      </c>
      <c r="H77" s="131">
        <f t="shared" si="49"/>
        <v>0</v>
      </c>
      <c r="I77" s="129">
        <f t="shared" ref="I77:O77" si="69">SUM(I78:I79)</f>
        <v>0</v>
      </c>
      <c r="J77" s="129">
        <f t="shared" si="69"/>
        <v>0</v>
      </c>
      <c r="K77" s="129">
        <f t="shared" si="69"/>
        <v>0</v>
      </c>
      <c r="L77" s="129">
        <f t="shared" si="69"/>
        <v>0</v>
      </c>
      <c r="M77" s="129">
        <f t="shared" si="69"/>
        <v>0</v>
      </c>
      <c r="N77" s="129">
        <f t="shared" si="69"/>
        <v>0</v>
      </c>
      <c r="O77" s="129">
        <f t="shared" si="69"/>
        <v>0</v>
      </c>
      <c r="P77" s="30">
        <f t="shared" si="53"/>
        <v>0</v>
      </c>
      <c r="Q77" s="30">
        <f t="shared" si="53"/>
        <v>0</v>
      </c>
      <c r="R77" s="30">
        <f t="shared" si="53"/>
        <v>0</v>
      </c>
      <c r="S77" s="129">
        <f t="shared" ref="S77:U77" si="70">SUM(S78:S79)</f>
        <v>0</v>
      </c>
      <c r="T77" s="129">
        <f t="shared" si="70"/>
        <v>0</v>
      </c>
      <c r="U77" s="129">
        <f t="shared" si="70"/>
        <v>0</v>
      </c>
      <c r="V77" s="132" t="e">
        <f t="shared" si="68"/>
        <v>#DIV/0!</v>
      </c>
      <c r="W77" s="132" t="e">
        <f t="shared" si="68"/>
        <v>#DIV/0!</v>
      </c>
      <c r="X77" s="132" t="e">
        <f t="shared" si="19"/>
        <v>#DIV/0!</v>
      </c>
      <c r="Y77" s="129">
        <f t="shared" ref="Y77:BK77" si="71">SUM(Y78:Y79)</f>
        <v>0</v>
      </c>
      <c r="Z77" s="129">
        <f t="shared" si="71"/>
        <v>0</v>
      </c>
      <c r="AA77" s="129">
        <f t="shared" si="71"/>
        <v>0</v>
      </c>
      <c r="AB77" s="129">
        <f t="shared" si="71"/>
        <v>0</v>
      </c>
      <c r="AC77" s="129">
        <f t="shared" si="71"/>
        <v>0</v>
      </c>
      <c r="AD77" s="129">
        <f t="shared" si="71"/>
        <v>0</v>
      </c>
      <c r="AE77" s="129">
        <f t="shared" si="71"/>
        <v>0</v>
      </c>
      <c r="AF77" s="129">
        <f t="shared" si="71"/>
        <v>0</v>
      </c>
      <c r="AG77" s="129">
        <f t="shared" si="71"/>
        <v>0</v>
      </c>
      <c r="AH77" s="129">
        <f t="shared" si="71"/>
        <v>0</v>
      </c>
      <c r="AI77" s="129">
        <f t="shared" si="71"/>
        <v>0</v>
      </c>
      <c r="AJ77" s="129">
        <f t="shared" si="71"/>
        <v>0</v>
      </c>
      <c r="AK77" s="129">
        <f t="shared" si="71"/>
        <v>0</v>
      </c>
      <c r="AL77" s="129">
        <f t="shared" si="71"/>
        <v>0</v>
      </c>
      <c r="AM77" s="129">
        <f t="shared" si="71"/>
        <v>0</v>
      </c>
      <c r="AN77" s="129">
        <f t="shared" si="71"/>
        <v>0</v>
      </c>
      <c r="AO77" s="129">
        <f t="shared" si="71"/>
        <v>0</v>
      </c>
      <c r="AP77" s="129">
        <f t="shared" si="71"/>
        <v>0</v>
      </c>
      <c r="AQ77" s="129">
        <f t="shared" si="71"/>
        <v>0</v>
      </c>
      <c r="AR77" s="129">
        <f t="shared" si="71"/>
        <v>0</v>
      </c>
      <c r="AS77" s="129">
        <f t="shared" si="71"/>
        <v>0</v>
      </c>
      <c r="AT77" s="129">
        <f t="shared" si="71"/>
        <v>0</v>
      </c>
      <c r="AU77" s="129">
        <f t="shared" si="71"/>
        <v>0</v>
      </c>
      <c r="AV77" s="129">
        <f t="shared" si="71"/>
        <v>0</v>
      </c>
      <c r="AW77" s="129">
        <f t="shared" si="71"/>
        <v>0</v>
      </c>
      <c r="AX77" s="129">
        <f t="shared" si="71"/>
        <v>0</v>
      </c>
      <c r="AY77" s="129">
        <f t="shared" si="71"/>
        <v>0</v>
      </c>
      <c r="AZ77" s="129">
        <f t="shared" si="71"/>
        <v>0</v>
      </c>
      <c r="BA77" s="129">
        <f t="shared" si="71"/>
        <v>0</v>
      </c>
      <c r="BB77" s="129">
        <f t="shared" si="71"/>
        <v>0</v>
      </c>
      <c r="BC77" s="129">
        <f t="shared" si="71"/>
        <v>0</v>
      </c>
      <c r="BD77" s="129">
        <f t="shared" si="71"/>
        <v>0</v>
      </c>
      <c r="BE77" s="129">
        <f t="shared" si="71"/>
        <v>0</v>
      </c>
      <c r="BF77" s="129">
        <f t="shared" si="71"/>
        <v>0</v>
      </c>
      <c r="BG77" s="129">
        <f t="shared" si="71"/>
        <v>0</v>
      </c>
      <c r="BH77" s="129">
        <f t="shared" si="71"/>
        <v>0</v>
      </c>
      <c r="BI77" s="129">
        <f t="shared" si="71"/>
        <v>0</v>
      </c>
      <c r="BJ77" s="129">
        <f t="shared" si="71"/>
        <v>0</v>
      </c>
      <c r="BK77" s="129">
        <f t="shared" si="71"/>
        <v>0</v>
      </c>
      <c r="BL77" s="101"/>
      <c r="BM77" s="102"/>
      <c r="BN77" s="102"/>
      <c r="BO77" s="102"/>
      <c r="BP77" s="102"/>
    </row>
    <row r="78" spans="1:68" ht="15.75" customHeight="1">
      <c r="A78" s="38"/>
      <c r="B78" s="38"/>
      <c r="C78" s="39" t="s">
        <v>127</v>
      </c>
      <c r="D78" s="40" t="s">
        <v>195</v>
      </c>
      <c r="E78" s="110"/>
      <c r="F78" s="110"/>
      <c r="G78" s="43" t="e">
        <f t="shared" si="48"/>
        <v>#DIV/0!</v>
      </c>
      <c r="H78" s="43" t="e">
        <f t="shared" si="49"/>
        <v>#DIV/0!</v>
      </c>
      <c r="I78" s="45"/>
      <c r="J78" s="133"/>
      <c r="K78" s="133"/>
      <c r="L78" s="133"/>
      <c r="M78" s="46">
        <f t="shared" ref="M78:O79" si="72">Y78+AB78+AE78+AH78+AK78+AN78+AQ78+AT78+AW78+AZ78+BC78+BF78</f>
        <v>0</v>
      </c>
      <c r="N78" s="46">
        <f t="shared" si="72"/>
        <v>0</v>
      </c>
      <c r="O78" s="46">
        <f t="shared" si="72"/>
        <v>0</v>
      </c>
      <c r="P78" s="31">
        <f t="shared" si="53"/>
        <v>0</v>
      </c>
      <c r="Q78" s="31">
        <f t="shared" si="53"/>
        <v>0</v>
      </c>
      <c r="R78" s="31">
        <f t="shared" si="53"/>
        <v>0</v>
      </c>
      <c r="S78" s="46">
        <f t="shared" ref="S78:T79" si="73">I78-M78</f>
        <v>0</v>
      </c>
      <c r="T78" s="46">
        <f t="shared" si="73"/>
        <v>0</v>
      </c>
      <c r="U78" s="46">
        <f t="shared" ref="U78:U79" si="74">L78-O78</f>
        <v>0</v>
      </c>
      <c r="V78" s="47" t="e">
        <f t="shared" si="68"/>
        <v>#DIV/0!</v>
      </c>
      <c r="W78" s="47" t="e">
        <f t="shared" si="68"/>
        <v>#DIV/0!</v>
      </c>
      <c r="X78" s="47" t="e">
        <f t="shared" si="19"/>
        <v>#DIV/0!</v>
      </c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44">
        <v>0</v>
      </c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44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48"/>
      <c r="BM78" s="49"/>
      <c r="BN78" s="49"/>
      <c r="BO78" s="49"/>
      <c r="BP78" s="49"/>
    </row>
    <row r="79" spans="1:68" ht="15.75" customHeight="1">
      <c r="A79" s="38"/>
      <c r="B79" s="38"/>
      <c r="C79" s="39" t="s">
        <v>196</v>
      </c>
      <c r="D79" s="40" t="s">
        <v>197</v>
      </c>
      <c r="E79" s="110"/>
      <c r="F79" s="110"/>
      <c r="G79" s="43" t="e">
        <f t="shared" si="48"/>
        <v>#DIV/0!</v>
      </c>
      <c r="H79" s="43" t="e">
        <f t="shared" si="49"/>
        <v>#DIV/0!</v>
      </c>
      <c r="I79" s="45"/>
      <c r="J79" s="133"/>
      <c r="K79" s="133"/>
      <c r="L79" s="133"/>
      <c r="M79" s="46">
        <f t="shared" si="72"/>
        <v>0</v>
      </c>
      <c r="N79" s="46">
        <f t="shared" si="72"/>
        <v>0</v>
      </c>
      <c r="O79" s="46">
        <f t="shared" si="72"/>
        <v>0</v>
      </c>
      <c r="P79" s="31">
        <f t="shared" si="53"/>
        <v>0</v>
      </c>
      <c r="Q79" s="31">
        <f t="shared" si="53"/>
        <v>0</v>
      </c>
      <c r="R79" s="31">
        <f t="shared" si="53"/>
        <v>0</v>
      </c>
      <c r="S79" s="46">
        <f t="shared" si="73"/>
        <v>0</v>
      </c>
      <c r="T79" s="46">
        <f t="shared" si="73"/>
        <v>0</v>
      </c>
      <c r="U79" s="46">
        <f t="shared" si="74"/>
        <v>0</v>
      </c>
      <c r="V79" s="47" t="e">
        <f t="shared" si="68"/>
        <v>#DIV/0!</v>
      </c>
      <c r="W79" s="47" t="e">
        <f t="shared" si="68"/>
        <v>#DIV/0!</v>
      </c>
      <c r="X79" s="47" t="e">
        <f t="shared" si="19"/>
        <v>#DIV/0!</v>
      </c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44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44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48"/>
      <c r="BM79" s="49"/>
      <c r="BN79" s="49"/>
      <c r="BO79" s="49"/>
      <c r="BP79" s="49"/>
    </row>
    <row r="80" spans="1:68" ht="15.75" customHeight="1">
      <c r="A80" s="95"/>
      <c r="B80" s="95"/>
      <c r="C80" s="134"/>
      <c r="D80" s="97" t="s">
        <v>198</v>
      </c>
      <c r="E80" s="98">
        <f t="shared" ref="E80:F80" si="75">SUM(E81:E83)</f>
        <v>13808</v>
      </c>
      <c r="F80" s="98">
        <f t="shared" si="75"/>
        <v>0</v>
      </c>
      <c r="G80" s="135">
        <f t="shared" si="48"/>
        <v>0.27578215527230593</v>
      </c>
      <c r="H80" s="135">
        <f t="shared" si="49"/>
        <v>0</v>
      </c>
      <c r="I80" s="98">
        <f t="shared" ref="I80:O80" si="76">SUM(I81:I83)</f>
        <v>3808</v>
      </c>
      <c r="J80" s="98">
        <f t="shared" si="76"/>
        <v>0</v>
      </c>
      <c r="K80" s="98">
        <f t="shared" si="76"/>
        <v>0</v>
      </c>
      <c r="L80" s="98">
        <f t="shared" si="76"/>
        <v>0</v>
      </c>
      <c r="M80" s="98">
        <f t="shared" si="76"/>
        <v>0</v>
      </c>
      <c r="N80" s="98">
        <f t="shared" si="76"/>
        <v>0</v>
      </c>
      <c r="O80" s="98">
        <f t="shared" si="76"/>
        <v>0</v>
      </c>
      <c r="P80" s="30">
        <f t="shared" si="53"/>
        <v>0</v>
      </c>
      <c r="Q80" s="30">
        <f t="shared" si="53"/>
        <v>0</v>
      </c>
      <c r="R80" s="30">
        <f t="shared" si="53"/>
        <v>0</v>
      </c>
      <c r="S80" s="98">
        <f t="shared" ref="S80:U80" si="77">SUM(S81:S83)</f>
        <v>3808</v>
      </c>
      <c r="T80" s="98">
        <f t="shared" si="77"/>
        <v>0</v>
      </c>
      <c r="U80" s="98">
        <f t="shared" si="77"/>
        <v>0</v>
      </c>
      <c r="V80" s="136">
        <f t="shared" si="68"/>
        <v>0</v>
      </c>
      <c r="W80" s="136" t="e">
        <f t="shared" si="68"/>
        <v>#DIV/0!</v>
      </c>
      <c r="X80" s="136" t="e">
        <f t="shared" si="19"/>
        <v>#DIV/0!</v>
      </c>
      <c r="Y80" s="98">
        <f t="shared" ref="Y80:BK80" si="78">SUM(Y81:Y83)</f>
        <v>0</v>
      </c>
      <c r="Z80" s="98">
        <f t="shared" si="78"/>
        <v>0</v>
      </c>
      <c r="AA80" s="98">
        <f t="shared" si="78"/>
        <v>0</v>
      </c>
      <c r="AB80" s="98">
        <f t="shared" si="78"/>
        <v>0</v>
      </c>
      <c r="AC80" s="98">
        <f t="shared" si="78"/>
        <v>0</v>
      </c>
      <c r="AD80" s="98">
        <f t="shared" si="78"/>
        <v>0</v>
      </c>
      <c r="AE80" s="98">
        <f t="shared" si="78"/>
        <v>0</v>
      </c>
      <c r="AF80" s="98">
        <f t="shared" si="78"/>
        <v>0</v>
      </c>
      <c r="AG80" s="98">
        <f t="shared" si="78"/>
        <v>0</v>
      </c>
      <c r="AH80" s="98">
        <f t="shared" si="78"/>
        <v>0</v>
      </c>
      <c r="AI80" s="98">
        <f t="shared" si="78"/>
        <v>0</v>
      </c>
      <c r="AJ80" s="98">
        <f t="shared" si="78"/>
        <v>0</v>
      </c>
      <c r="AK80" s="98">
        <f t="shared" si="78"/>
        <v>0</v>
      </c>
      <c r="AL80" s="98">
        <f t="shared" si="78"/>
        <v>0</v>
      </c>
      <c r="AM80" s="98">
        <f t="shared" si="78"/>
        <v>0</v>
      </c>
      <c r="AN80" s="98">
        <f t="shared" si="78"/>
        <v>0</v>
      </c>
      <c r="AO80" s="98">
        <f t="shared" si="78"/>
        <v>0</v>
      </c>
      <c r="AP80" s="98">
        <f t="shared" si="78"/>
        <v>0</v>
      </c>
      <c r="AQ80" s="98">
        <f t="shared" si="78"/>
        <v>0</v>
      </c>
      <c r="AR80" s="98">
        <f t="shared" si="78"/>
        <v>0</v>
      </c>
      <c r="AS80" s="98">
        <f t="shared" si="78"/>
        <v>0</v>
      </c>
      <c r="AT80" s="98">
        <f t="shared" si="78"/>
        <v>0</v>
      </c>
      <c r="AU80" s="98">
        <f t="shared" si="78"/>
        <v>0</v>
      </c>
      <c r="AV80" s="98">
        <f t="shared" si="78"/>
        <v>0</v>
      </c>
      <c r="AW80" s="98">
        <f t="shared" si="78"/>
        <v>0</v>
      </c>
      <c r="AX80" s="98">
        <f t="shared" si="78"/>
        <v>0</v>
      </c>
      <c r="AY80" s="98">
        <f t="shared" si="78"/>
        <v>0</v>
      </c>
      <c r="AZ80" s="98">
        <f t="shared" si="78"/>
        <v>0</v>
      </c>
      <c r="BA80" s="98">
        <f t="shared" si="78"/>
        <v>0</v>
      </c>
      <c r="BB80" s="98">
        <f t="shared" si="78"/>
        <v>0</v>
      </c>
      <c r="BC80" s="98">
        <f t="shared" si="78"/>
        <v>0</v>
      </c>
      <c r="BD80" s="98">
        <f t="shared" si="78"/>
        <v>0</v>
      </c>
      <c r="BE80" s="98">
        <f t="shared" si="78"/>
        <v>0</v>
      </c>
      <c r="BF80" s="98">
        <f t="shared" si="78"/>
        <v>0</v>
      </c>
      <c r="BG80" s="98">
        <f t="shared" si="78"/>
        <v>0</v>
      </c>
      <c r="BH80" s="98">
        <f t="shared" si="78"/>
        <v>0</v>
      </c>
      <c r="BI80" s="98">
        <f t="shared" si="78"/>
        <v>0</v>
      </c>
      <c r="BJ80" s="98">
        <f t="shared" si="78"/>
        <v>0</v>
      </c>
      <c r="BK80" s="98">
        <f t="shared" si="78"/>
        <v>0</v>
      </c>
      <c r="BL80" s="101"/>
      <c r="BM80" s="102"/>
      <c r="BN80" s="102"/>
      <c r="BO80" s="102"/>
      <c r="BP80" s="102"/>
    </row>
    <row r="81" spans="1:68" ht="15.75" customHeight="1">
      <c r="A81" s="38" t="s">
        <v>199</v>
      </c>
      <c r="B81" s="59"/>
      <c r="C81" s="39" t="s">
        <v>38</v>
      </c>
      <c r="D81" s="40" t="s">
        <v>39</v>
      </c>
      <c r="E81" s="110">
        <v>3808</v>
      </c>
      <c r="F81" s="110"/>
      <c r="G81" s="43" t="e">
        <f>I81/F81</f>
        <v>#DIV/0!</v>
      </c>
      <c r="H81" s="43" t="e">
        <f>M81/F81</f>
        <v>#DIV/0!</v>
      </c>
      <c r="I81" s="45">
        <v>3808</v>
      </c>
      <c r="J81" s="45"/>
      <c r="K81" s="45"/>
      <c r="L81" s="44"/>
      <c r="M81" s="46">
        <f t="shared" ref="M81:O83" si="79">Y81+AB81+AE81+AH81+AK81+AN81+AQ81+AT81+AW81+AZ81+BC81+BF81</f>
        <v>0</v>
      </c>
      <c r="N81" s="46">
        <f t="shared" si="79"/>
        <v>0</v>
      </c>
      <c r="O81" s="46">
        <f t="shared" si="79"/>
        <v>0</v>
      </c>
      <c r="P81" s="31">
        <f t="shared" si="53"/>
        <v>0</v>
      </c>
      <c r="Q81" s="31">
        <f t="shared" si="53"/>
        <v>0</v>
      </c>
      <c r="R81" s="31">
        <f t="shared" si="53"/>
        <v>0</v>
      </c>
      <c r="S81" s="46">
        <f t="shared" ref="S81:T83" si="80">I81-M81</f>
        <v>3808</v>
      </c>
      <c r="T81" s="46">
        <f t="shared" si="80"/>
        <v>0</v>
      </c>
      <c r="U81" s="46">
        <f t="shared" ref="U81:U83" si="81">L81-O81</f>
        <v>0</v>
      </c>
      <c r="V81" s="47">
        <f t="shared" si="68"/>
        <v>0</v>
      </c>
      <c r="W81" s="47" t="e">
        <f t="shared" si="68"/>
        <v>#DIV/0!</v>
      </c>
      <c r="X81" s="47" t="e">
        <f t="shared" si="19"/>
        <v>#DIV/0!</v>
      </c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8"/>
      <c r="BM81" s="49"/>
      <c r="BN81" s="49"/>
      <c r="BO81" s="49"/>
      <c r="BP81" s="49"/>
    </row>
    <row r="82" spans="1:68" ht="15.75" customHeight="1">
      <c r="A82" s="38"/>
      <c r="B82" s="38"/>
      <c r="C82" s="39" t="s">
        <v>57</v>
      </c>
      <c r="D82" s="40" t="s">
        <v>58</v>
      </c>
      <c r="E82" s="110"/>
      <c r="F82" s="110"/>
      <c r="G82" s="43" t="e">
        <f t="shared" ref="G82:G89" si="82">I82/E82</f>
        <v>#DIV/0!</v>
      </c>
      <c r="H82" s="43" t="e">
        <f t="shared" ref="H82:H89" si="83">M82/E82</f>
        <v>#DIV/0!</v>
      </c>
      <c r="I82" s="45"/>
      <c r="J82" s="45"/>
      <c r="K82" s="45"/>
      <c r="L82" s="44"/>
      <c r="M82" s="46">
        <f t="shared" si="79"/>
        <v>0</v>
      </c>
      <c r="N82" s="46">
        <f t="shared" si="79"/>
        <v>0</v>
      </c>
      <c r="O82" s="46">
        <f t="shared" si="79"/>
        <v>0</v>
      </c>
      <c r="P82" s="31">
        <f t="shared" si="53"/>
        <v>0</v>
      </c>
      <c r="Q82" s="31">
        <f t="shared" si="53"/>
        <v>0</v>
      </c>
      <c r="R82" s="31">
        <f t="shared" si="53"/>
        <v>0</v>
      </c>
      <c r="S82" s="46">
        <f t="shared" si="80"/>
        <v>0</v>
      </c>
      <c r="T82" s="46">
        <f t="shared" si="80"/>
        <v>0</v>
      </c>
      <c r="U82" s="46">
        <f t="shared" si="81"/>
        <v>0</v>
      </c>
      <c r="V82" s="47" t="e">
        <f t="shared" si="68"/>
        <v>#DIV/0!</v>
      </c>
      <c r="W82" s="47" t="e">
        <f t="shared" si="68"/>
        <v>#DIV/0!</v>
      </c>
      <c r="X82" s="47" t="e">
        <f t="shared" si="19"/>
        <v>#DIV/0!</v>
      </c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8"/>
      <c r="BM82" s="49"/>
      <c r="BN82" s="49"/>
      <c r="BO82" s="49"/>
      <c r="BP82" s="49"/>
    </row>
    <row r="83" spans="1:68" ht="15.75" customHeight="1">
      <c r="A83" s="38"/>
      <c r="B83" s="38"/>
      <c r="C83" s="39" t="s">
        <v>196</v>
      </c>
      <c r="D83" s="40" t="s">
        <v>200</v>
      </c>
      <c r="E83" s="110">
        <v>10000</v>
      </c>
      <c r="F83" s="137"/>
      <c r="G83" s="43">
        <f t="shared" si="82"/>
        <v>0</v>
      </c>
      <c r="H83" s="43">
        <f t="shared" si="83"/>
        <v>0</v>
      </c>
      <c r="I83" s="85"/>
      <c r="J83" s="45"/>
      <c r="K83" s="45"/>
      <c r="L83" s="44"/>
      <c r="M83" s="46">
        <f t="shared" si="79"/>
        <v>0</v>
      </c>
      <c r="N83" s="46">
        <f t="shared" si="79"/>
        <v>0</v>
      </c>
      <c r="O83" s="46">
        <f t="shared" si="79"/>
        <v>0</v>
      </c>
      <c r="P83" s="31">
        <f t="shared" si="53"/>
        <v>0</v>
      </c>
      <c r="Q83" s="31">
        <f t="shared" si="53"/>
        <v>0</v>
      </c>
      <c r="R83" s="31">
        <f t="shared" si="53"/>
        <v>0</v>
      </c>
      <c r="S83" s="46">
        <f t="shared" si="80"/>
        <v>0</v>
      </c>
      <c r="T83" s="46">
        <f t="shared" si="80"/>
        <v>0</v>
      </c>
      <c r="U83" s="46">
        <f t="shared" si="81"/>
        <v>0</v>
      </c>
      <c r="V83" s="47" t="e">
        <f t="shared" si="68"/>
        <v>#DIV/0!</v>
      </c>
      <c r="W83" s="47" t="e">
        <f t="shared" si="68"/>
        <v>#DIV/0!</v>
      </c>
      <c r="X83" s="47" t="e">
        <f t="shared" si="19"/>
        <v>#DIV/0!</v>
      </c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>
        <v>0</v>
      </c>
      <c r="BA83" s="45"/>
      <c r="BB83" s="45"/>
      <c r="BC83" s="45"/>
      <c r="BD83" s="45"/>
      <c r="BE83" s="45"/>
      <c r="BF83" s="45">
        <v>0</v>
      </c>
      <c r="BG83" s="45"/>
      <c r="BH83" s="45"/>
      <c r="BI83" s="45"/>
      <c r="BJ83" s="45"/>
      <c r="BK83" s="45"/>
      <c r="BL83" s="48"/>
      <c r="BM83" s="49"/>
      <c r="BN83" s="49"/>
      <c r="BO83" s="49"/>
      <c r="BP83" s="49"/>
    </row>
    <row r="84" spans="1:68" ht="15.75" customHeight="1">
      <c r="A84" s="95"/>
      <c r="B84" s="95"/>
      <c r="C84" s="134"/>
      <c r="D84" s="97" t="s">
        <v>201</v>
      </c>
      <c r="E84" s="98">
        <f>SUM(E85:E88)</f>
        <v>32329.200000000001</v>
      </c>
      <c r="F84" s="98">
        <f>SUM(F85:F87)</f>
        <v>0</v>
      </c>
      <c r="G84" s="135">
        <f t="shared" si="82"/>
        <v>0</v>
      </c>
      <c r="H84" s="135">
        <f t="shared" si="83"/>
        <v>0</v>
      </c>
      <c r="I84" s="98">
        <f t="shared" ref="I84:K84" si="84">SUM(I85:I88)</f>
        <v>0</v>
      </c>
      <c r="J84" s="98">
        <f t="shared" si="84"/>
        <v>73937.67</v>
      </c>
      <c r="K84" s="98">
        <f t="shared" si="84"/>
        <v>0</v>
      </c>
      <c r="L84" s="98">
        <f t="shared" ref="L84:O84" si="85">SUM(L85:L87)</f>
        <v>0</v>
      </c>
      <c r="M84" s="98">
        <f t="shared" si="85"/>
        <v>0</v>
      </c>
      <c r="N84" s="98">
        <f t="shared" si="85"/>
        <v>13993.4</v>
      </c>
      <c r="O84" s="98">
        <f t="shared" si="85"/>
        <v>0</v>
      </c>
      <c r="P84" s="30">
        <f t="shared" ref="P84:R99" si="86">IF(BI84=0,SUM(Y84+AB84+AE84+AH84+AK84+AN84+AQ84+AT84+AW84+AZ84+BC84+BF84),BI84)</f>
        <v>0</v>
      </c>
      <c r="Q84" s="30">
        <f t="shared" si="86"/>
        <v>13993.4</v>
      </c>
      <c r="R84" s="30">
        <f t="shared" si="86"/>
        <v>0</v>
      </c>
      <c r="S84" s="98">
        <f t="shared" ref="S84:T84" si="87">SUM(S85:S88)</f>
        <v>0</v>
      </c>
      <c r="T84" s="98">
        <f t="shared" si="87"/>
        <v>59944.27</v>
      </c>
      <c r="U84" s="98">
        <f>SUM(U85:U87)</f>
        <v>0</v>
      </c>
      <c r="V84" s="136" t="e">
        <f t="shared" si="68"/>
        <v>#DIV/0!</v>
      </c>
      <c r="W84" s="136">
        <f t="shared" si="68"/>
        <v>0.18925941269179838</v>
      </c>
      <c r="X84" s="136" t="e">
        <f t="shared" si="19"/>
        <v>#DIV/0!</v>
      </c>
      <c r="Y84" s="98">
        <f t="shared" ref="Y84:BK84" si="88">SUM(Y85:Y87)</f>
        <v>0</v>
      </c>
      <c r="Z84" s="98">
        <f t="shared" si="88"/>
        <v>4271.3999999999996</v>
      </c>
      <c r="AA84" s="98">
        <f t="shared" si="88"/>
        <v>0</v>
      </c>
      <c r="AB84" s="98">
        <f t="shared" si="88"/>
        <v>0</v>
      </c>
      <c r="AC84" s="98">
        <f t="shared" si="88"/>
        <v>6630</v>
      </c>
      <c r="AD84" s="98">
        <f t="shared" si="88"/>
        <v>0</v>
      </c>
      <c r="AE84" s="98">
        <f t="shared" si="88"/>
        <v>0</v>
      </c>
      <c r="AF84" s="98">
        <f t="shared" si="88"/>
        <v>3092</v>
      </c>
      <c r="AG84" s="98">
        <f t="shared" si="88"/>
        <v>0</v>
      </c>
      <c r="AH84" s="98">
        <f t="shared" si="88"/>
        <v>0</v>
      </c>
      <c r="AI84" s="98">
        <f t="shared" si="88"/>
        <v>0</v>
      </c>
      <c r="AJ84" s="98">
        <f t="shared" si="88"/>
        <v>0</v>
      </c>
      <c r="AK84" s="98">
        <f t="shared" si="88"/>
        <v>0</v>
      </c>
      <c r="AL84" s="98">
        <f t="shared" si="88"/>
        <v>0</v>
      </c>
      <c r="AM84" s="98">
        <f t="shared" si="88"/>
        <v>0</v>
      </c>
      <c r="AN84" s="98">
        <f t="shared" si="88"/>
        <v>0</v>
      </c>
      <c r="AO84" s="98">
        <f t="shared" si="88"/>
        <v>0</v>
      </c>
      <c r="AP84" s="98">
        <f t="shared" si="88"/>
        <v>0</v>
      </c>
      <c r="AQ84" s="98">
        <f t="shared" si="88"/>
        <v>0</v>
      </c>
      <c r="AR84" s="98">
        <f t="shared" si="88"/>
        <v>0</v>
      </c>
      <c r="AS84" s="98">
        <f t="shared" si="88"/>
        <v>0</v>
      </c>
      <c r="AT84" s="98">
        <f t="shared" si="88"/>
        <v>0</v>
      </c>
      <c r="AU84" s="98">
        <f t="shared" si="88"/>
        <v>0</v>
      </c>
      <c r="AV84" s="98">
        <f t="shared" si="88"/>
        <v>0</v>
      </c>
      <c r="AW84" s="98">
        <f t="shared" si="88"/>
        <v>0</v>
      </c>
      <c r="AX84" s="98">
        <f t="shared" si="88"/>
        <v>0</v>
      </c>
      <c r="AY84" s="98">
        <f t="shared" si="88"/>
        <v>0</v>
      </c>
      <c r="AZ84" s="98">
        <f t="shared" si="88"/>
        <v>0</v>
      </c>
      <c r="BA84" s="98">
        <f t="shared" si="88"/>
        <v>0</v>
      </c>
      <c r="BB84" s="98">
        <f t="shared" si="88"/>
        <v>0</v>
      </c>
      <c r="BC84" s="98">
        <f t="shared" si="88"/>
        <v>0</v>
      </c>
      <c r="BD84" s="98">
        <f t="shared" si="88"/>
        <v>0</v>
      </c>
      <c r="BE84" s="98">
        <f t="shared" si="88"/>
        <v>0</v>
      </c>
      <c r="BF84" s="98">
        <f t="shared" si="88"/>
        <v>0</v>
      </c>
      <c r="BG84" s="98">
        <f t="shared" si="88"/>
        <v>0</v>
      </c>
      <c r="BH84" s="98">
        <f t="shared" si="88"/>
        <v>0</v>
      </c>
      <c r="BI84" s="98">
        <f t="shared" si="88"/>
        <v>0</v>
      </c>
      <c r="BJ84" s="98">
        <f t="shared" si="88"/>
        <v>0</v>
      </c>
      <c r="BK84" s="98">
        <f t="shared" si="88"/>
        <v>0</v>
      </c>
      <c r="BL84" s="101"/>
      <c r="BM84" s="102"/>
      <c r="BN84" s="102"/>
      <c r="BO84" s="102"/>
      <c r="BP84" s="102"/>
    </row>
    <row r="85" spans="1:68" ht="15.75" customHeight="1">
      <c r="A85" s="59"/>
      <c r="B85" s="59"/>
      <c r="C85" s="50" t="s">
        <v>196</v>
      </c>
      <c r="D85" s="40" t="s">
        <v>202</v>
      </c>
      <c r="E85" s="41">
        <v>10925.2</v>
      </c>
      <c r="F85" s="110"/>
      <c r="G85" s="43">
        <f t="shared" si="82"/>
        <v>0</v>
      </c>
      <c r="H85" s="43">
        <f t="shared" si="83"/>
        <v>0</v>
      </c>
      <c r="I85" s="85"/>
      <c r="J85" s="45"/>
      <c r="K85" s="45"/>
      <c r="L85" s="44"/>
      <c r="M85" s="46">
        <f t="shared" ref="M85:O87" si="89">Y85+AB85+AE85+AH85+AK85+AN85+AQ85+AT85+AW85+AZ85+BC85+BF85</f>
        <v>0</v>
      </c>
      <c r="N85" s="46">
        <f t="shared" si="89"/>
        <v>0</v>
      </c>
      <c r="O85" s="46">
        <f t="shared" si="89"/>
        <v>0</v>
      </c>
      <c r="P85" s="31">
        <f t="shared" si="86"/>
        <v>0</v>
      </c>
      <c r="Q85" s="31">
        <f t="shared" si="86"/>
        <v>0</v>
      </c>
      <c r="R85" s="31">
        <f t="shared" si="86"/>
        <v>0</v>
      </c>
      <c r="S85" s="46">
        <f t="shared" ref="S85:T88" si="90">I85-M85</f>
        <v>0</v>
      </c>
      <c r="T85" s="46">
        <f t="shared" si="90"/>
        <v>0</v>
      </c>
      <c r="U85" s="46">
        <f t="shared" ref="U85:U88" si="91">L85-O85</f>
        <v>0</v>
      </c>
      <c r="V85" s="47" t="e">
        <f t="shared" si="68"/>
        <v>#DIV/0!</v>
      </c>
      <c r="W85" s="47" t="e">
        <f t="shared" si="68"/>
        <v>#DIV/0!</v>
      </c>
      <c r="X85" s="47" t="e">
        <f t="shared" si="19"/>
        <v>#DIV/0!</v>
      </c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8"/>
      <c r="BM85" s="49"/>
      <c r="BN85" s="49"/>
      <c r="BO85" s="49"/>
      <c r="BP85" s="49"/>
    </row>
    <row r="86" spans="1:68" ht="15.75" customHeight="1">
      <c r="A86" s="38"/>
      <c r="B86" s="38"/>
      <c r="C86" s="50" t="s">
        <v>203</v>
      </c>
      <c r="D86" s="40" t="s">
        <v>204</v>
      </c>
      <c r="E86" s="41">
        <v>3000</v>
      </c>
      <c r="F86" s="91"/>
      <c r="G86" s="43">
        <f t="shared" si="82"/>
        <v>0</v>
      </c>
      <c r="H86" s="43">
        <f t="shared" si="83"/>
        <v>0</v>
      </c>
      <c r="I86" s="44"/>
      <c r="J86" s="67"/>
      <c r="K86" s="67"/>
      <c r="L86" s="44"/>
      <c r="M86" s="46">
        <f t="shared" si="89"/>
        <v>0</v>
      </c>
      <c r="N86" s="46">
        <f t="shared" si="89"/>
        <v>0</v>
      </c>
      <c r="O86" s="46">
        <f t="shared" si="89"/>
        <v>0</v>
      </c>
      <c r="P86" s="31">
        <f t="shared" si="86"/>
        <v>0</v>
      </c>
      <c r="Q86" s="31">
        <f t="shared" si="86"/>
        <v>0</v>
      </c>
      <c r="R86" s="31">
        <f t="shared" si="86"/>
        <v>0</v>
      </c>
      <c r="S86" s="46">
        <f t="shared" si="90"/>
        <v>0</v>
      </c>
      <c r="T86" s="46">
        <f t="shared" si="90"/>
        <v>0</v>
      </c>
      <c r="U86" s="46">
        <f t="shared" si="91"/>
        <v>0</v>
      </c>
      <c r="V86" s="47" t="e">
        <f t="shared" ref="V86:W87" si="92">M86/I86</f>
        <v>#DIV/0!</v>
      </c>
      <c r="W86" s="47" t="e">
        <f t="shared" si="92"/>
        <v>#DIV/0!</v>
      </c>
      <c r="X86" s="47" t="e">
        <f t="shared" si="19"/>
        <v>#DIV/0!</v>
      </c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>
        <v>0</v>
      </c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8"/>
      <c r="BM86" s="49"/>
      <c r="BN86" s="49"/>
      <c r="BO86" s="49"/>
      <c r="BP86" s="49"/>
    </row>
    <row r="87" spans="1:68" ht="15.75" customHeight="1">
      <c r="A87" s="38"/>
      <c r="B87" s="80" t="s">
        <v>205</v>
      </c>
      <c r="C87" s="50" t="s">
        <v>206</v>
      </c>
      <c r="D87" s="87" t="s">
        <v>207</v>
      </c>
      <c r="E87" s="41">
        <v>10000</v>
      </c>
      <c r="F87" s="91"/>
      <c r="G87" s="43">
        <f t="shared" si="82"/>
        <v>0</v>
      </c>
      <c r="H87" s="43">
        <f t="shared" si="83"/>
        <v>0</v>
      </c>
      <c r="I87" s="45"/>
      <c r="J87" s="65">
        <v>73937.67</v>
      </c>
      <c r="K87" s="65"/>
      <c r="L87" s="44"/>
      <c r="M87" s="46">
        <f t="shared" si="89"/>
        <v>0</v>
      </c>
      <c r="N87" s="46">
        <f t="shared" si="89"/>
        <v>13993.4</v>
      </c>
      <c r="O87" s="46">
        <f t="shared" si="89"/>
        <v>0</v>
      </c>
      <c r="P87" s="31">
        <f t="shared" si="86"/>
        <v>0</v>
      </c>
      <c r="Q87" s="31">
        <f t="shared" si="86"/>
        <v>13993.4</v>
      </c>
      <c r="R87" s="31">
        <f t="shared" si="86"/>
        <v>0</v>
      </c>
      <c r="S87" s="46">
        <f t="shared" si="90"/>
        <v>0</v>
      </c>
      <c r="T87" s="46">
        <f t="shared" si="90"/>
        <v>59944.27</v>
      </c>
      <c r="U87" s="46">
        <f t="shared" si="91"/>
        <v>0</v>
      </c>
      <c r="V87" s="47" t="e">
        <f t="shared" si="92"/>
        <v>#DIV/0!</v>
      </c>
      <c r="W87" s="47">
        <f t="shared" si="92"/>
        <v>0.18925941269179838</v>
      </c>
      <c r="X87" s="47" t="e">
        <f t="shared" si="19"/>
        <v>#DIV/0!</v>
      </c>
      <c r="Y87" s="45"/>
      <c r="Z87" s="45">
        <f>363.4+2000+900+1008</f>
        <v>4271.3999999999996</v>
      </c>
      <c r="AA87" s="45"/>
      <c r="AB87" s="45"/>
      <c r="AC87" s="45">
        <f>490+210+2000+3930</f>
        <v>6630</v>
      </c>
      <c r="AD87" s="45"/>
      <c r="AE87" s="45"/>
      <c r="AF87" s="45">
        <f>500+2592</f>
        <v>3092</v>
      </c>
      <c r="AG87" s="45"/>
      <c r="AH87" s="45"/>
      <c r="AI87" s="45">
        <v>0</v>
      </c>
      <c r="AJ87" s="45"/>
      <c r="AK87" s="45"/>
      <c r="AL87" s="45"/>
      <c r="AM87" s="45"/>
      <c r="AN87" s="45">
        <v>0</v>
      </c>
      <c r="AO87" s="45">
        <v>0</v>
      </c>
      <c r="AP87" s="45"/>
      <c r="AQ87" s="45">
        <v>0</v>
      </c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8"/>
      <c r="BM87" s="49"/>
      <c r="BN87" s="49"/>
      <c r="BO87" s="49"/>
      <c r="BP87" s="49"/>
    </row>
    <row r="88" spans="1:68" ht="15.75" customHeight="1">
      <c r="A88" s="80"/>
      <c r="B88" s="80"/>
      <c r="C88" s="50" t="s">
        <v>64</v>
      </c>
      <c r="D88" s="40" t="s">
        <v>208</v>
      </c>
      <c r="E88" s="41">
        <v>8404</v>
      </c>
      <c r="F88" s="91"/>
      <c r="G88" s="43">
        <f t="shared" si="82"/>
        <v>0</v>
      </c>
      <c r="H88" s="43">
        <f t="shared" si="83"/>
        <v>0</v>
      </c>
      <c r="I88" s="72"/>
      <c r="J88" s="72"/>
      <c r="K88" s="65"/>
      <c r="L88" s="44"/>
      <c r="M88" s="138">
        <f t="shared" ref="M88:N88" si="93">Y88+AE88+AH88+AK88+AN88+AQ88+AT88+AW88+AZ88+BC88+BF88</f>
        <v>0</v>
      </c>
      <c r="N88" s="46">
        <f t="shared" si="93"/>
        <v>0</v>
      </c>
      <c r="O88" s="46">
        <f>AA88+AD88+AG88+AJ88+AM88+AP88+AS88+AV88+AY88+BB88+BE88+BH88</f>
        <v>0</v>
      </c>
      <c r="P88" s="31">
        <f t="shared" ref="P88:Q88" si="94">IF(BI88=0,SUM(Y88+AE88+AH88+AK88+AN88+AQ88+AT88+AW88+AZ88+BC88+BF88),BI88)</f>
        <v>0</v>
      </c>
      <c r="Q88" s="31">
        <f t="shared" si="94"/>
        <v>0</v>
      </c>
      <c r="R88" s="31">
        <f>IF(BK88=0,SUM(AA88+AD88+AG88+AJ88+AM88+AP88+AS88+AV88+AY88+BB88+BE88+BH88),BK88)</f>
        <v>0</v>
      </c>
      <c r="S88" s="46">
        <f t="shared" si="90"/>
        <v>0</v>
      </c>
      <c r="T88" s="46">
        <f t="shared" si="90"/>
        <v>0</v>
      </c>
      <c r="U88" s="46">
        <f t="shared" si="91"/>
        <v>0</v>
      </c>
      <c r="V88" s="47" t="e">
        <f t="shared" ref="V88:W88" si="95">M88/I39</f>
        <v>#DIV/0!</v>
      </c>
      <c r="W88" s="47">
        <f t="shared" si="95"/>
        <v>0</v>
      </c>
      <c r="X88" s="47" t="e">
        <f t="shared" si="19"/>
        <v>#DIV/0!</v>
      </c>
      <c r="Y88" s="45"/>
      <c r="Z88" s="45"/>
      <c r="AA88" s="45"/>
      <c r="AB88" s="72"/>
      <c r="AC88" s="72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8"/>
      <c r="BM88" s="49"/>
      <c r="BN88" s="49"/>
      <c r="BO88" s="49"/>
      <c r="BP88" s="49"/>
    </row>
    <row r="89" spans="1:68" ht="15.75" customHeight="1">
      <c r="A89" s="95"/>
      <c r="B89" s="95"/>
      <c r="C89" s="134"/>
      <c r="D89" s="97" t="s">
        <v>209</v>
      </c>
      <c r="E89" s="98">
        <f t="shared" ref="E89:F89" si="96">SUM(E90:E95)</f>
        <v>69491.34</v>
      </c>
      <c r="F89" s="98">
        <f t="shared" si="96"/>
        <v>21041.95</v>
      </c>
      <c r="G89" s="135">
        <f t="shared" si="82"/>
        <v>8.1017289348572063E-3</v>
      </c>
      <c r="H89" s="135">
        <f t="shared" si="83"/>
        <v>0</v>
      </c>
      <c r="I89" s="98">
        <f t="shared" ref="I89:O89" si="97">SUM(I91:I95)</f>
        <v>563</v>
      </c>
      <c r="J89" s="98">
        <f t="shared" si="97"/>
        <v>0</v>
      </c>
      <c r="K89" s="98">
        <f t="shared" si="97"/>
        <v>0</v>
      </c>
      <c r="L89" s="98">
        <f t="shared" si="97"/>
        <v>0</v>
      </c>
      <c r="M89" s="98">
        <f t="shared" si="97"/>
        <v>0</v>
      </c>
      <c r="N89" s="98">
        <f t="shared" si="97"/>
        <v>0</v>
      </c>
      <c r="O89" s="98">
        <f t="shared" si="97"/>
        <v>0</v>
      </c>
      <c r="P89" s="30">
        <f t="shared" ref="P89:R89" si="98">IF(BI89=0,SUM(Y89+AB89+AE89+AH89+AK89+AN89+AQ89+AT89+AW89+AZ89+BC89+BF89),BI89)</f>
        <v>0</v>
      </c>
      <c r="Q89" s="30">
        <f t="shared" si="98"/>
        <v>0</v>
      </c>
      <c r="R89" s="30">
        <f t="shared" si="98"/>
        <v>0</v>
      </c>
      <c r="S89" s="98">
        <f t="shared" ref="S89:U89" si="99">SUM(S91:S95)</f>
        <v>0</v>
      </c>
      <c r="T89" s="98">
        <f t="shared" si="99"/>
        <v>0</v>
      </c>
      <c r="U89" s="98">
        <f t="shared" si="99"/>
        <v>0</v>
      </c>
      <c r="V89" s="136">
        <f t="shared" ref="V89:W89" si="100">M89/I89</f>
        <v>0</v>
      </c>
      <c r="W89" s="136" t="e">
        <f t="shared" si="100"/>
        <v>#DIV/0!</v>
      </c>
      <c r="X89" s="136" t="e">
        <f t="shared" si="19"/>
        <v>#DIV/0!</v>
      </c>
      <c r="Y89" s="98">
        <f t="shared" ref="Y89:BK89" si="101">SUM(Y91:Y95)</f>
        <v>0</v>
      </c>
      <c r="Z89" s="98">
        <f t="shared" si="101"/>
        <v>0</v>
      </c>
      <c r="AA89" s="98">
        <f t="shared" si="101"/>
        <v>0</v>
      </c>
      <c r="AB89" s="98">
        <f t="shared" si="101"/>
        <v>0</v>
      </c>
      <c r="AC89" s="98">
        <f t="shared" si="101"/>
        <v>0</v>
      </c>
      <c r="AD89" s="98">
        <f t="shared" si="101"/>
        <v>0</v>
      </c>
      <c r="AE89" s="98">
        <f t="shared" si="101"/>
        <v>0</v>
      </c>
      <c r="AF89" s="98">
        <f t="shared" si="101"/>
        <v>0</v>
      </c>
      <c r="AG89" s="98">
        <f t="shared" si="101"/>
        <v>0</v>
      </c>
      <c r="AH89" s="98">
        <f t="shared" si="101"/>
        <v>0</v>
      </c>
      <c r="AI89" s="98">
        <f t="shared" si="101"/>
        <v>0</v>
      </c>
      <c r="AJ89" s="98">
        <f t="shared" si="101"/>
        <v>0</v>
      </c>
      <c r="AK89" s="98">
        <f t="shared" si="101"/>
        <v>0</v>
      </c>
      <c r="AL89" s="98">
        <f t="shared" si="101"/>
        <v>0</v>
      </c>
      <c r="AM89" s="98">
        <f t="shared" si="101"/>
        <v>0</v>
      </c>
      <c r="AN89" s="98">
        <f t="shared" si="101"/>
        <v>0</v>
      </c>
      <c r="AO89" s="98">
        <f t="shared" si="101"/>
        <v>0</v>
      </c>
      <c r="AP89" s="98">
        <f t="shared" si="101"/>
        <v>0</v>
      </c>
      <c r="AQ89" s="98">
        <f t="shared" si="101"/>
        <v>0</v>
      </c>
      <c r="AR89" s="98">
        <f t="shared" si="101"/>
        <v>0</v>
      </c>
      <c r="AS89" s="98">
        <f t="shared" si="101"/>
        <v>0</v>
      </c>
      <c r="AT89" s="98">
        <f t="shared" si="101"/>
        <v>0</v>
      </c>
      <c r="AU89" s="98">
        <f t="shared" si="101"/>
        <v>0</v>
      </c>
      <c r="AV89" s="98">
        <f t="shared" si="101"/>
        <v>0</v>
      </c>
      <c r="AW89" s="98">
        <f t="shared" si="101"/>
        <v>0</v>
      </c>
      <c r="AX89" s="98">
        <f t="shared" si="101"/>
        <v>0</v>
      </c>
      <c r="AY89" s="98">
        <f t="shared" si="101"/>
        <v>0</v>
      </c>
      <c r="AZ89" s="98">
        <f t="shared" si="101"/>
        <v>0</v>
      </c>
      <c r="BA89" s="98">
        <f t="shared" si="101"/>
        <v>0</v>
      </c>
      <c r="BB89" s="98">
        <f t="shared" si="101"/>
        <v>0</v>
      </c>
      <c r="BC89" s="98">
        <f t="shared" si="101"/>
        <v>0</v>
      </c>
      <c r="BD89" s="98">
        <f t="shared" si="101"/>
        <v>0</v>
      </c>
      <c r="BE89" s="98">
        <f t="shared" si="101"/>
        <v>0</v>
      </c>
      <c r="BF89" s="98">
        <f t="shared" si="101"/>
        <v>0</v>
      </c>
      <c r="BG89" s="98">
        <f t="shared" si="101"/>
        <v>0</v>
      </c>
      <c r="BH89" s="98">
        <f t="shared" si="101"/>
        <v>0</v>
      </c>
      <c r="BI89" s="98">
        <f t="shared" si="101"/>
        <v>0</v>
      </c>
      <c r="BJ89" s="98">
        <f t="shared" si="101"/>
        <v>0</v>
      </c>
      <c r="BK89" s="98">
        <f t="shared" si="101"/>
        <v>0</v>
      </c>
      <c r="BL89" s="101"/>
      <c r="BM89" s="102"/>
      <c r="BN89" s="102"/>
      <c r="BO89" s="102"/>
      <c r="BP89" s="102"/>
    </row>
    <row r="90" spans="1:68" ht="15.75" customHeight="1">
      <c r="A90" s="113"/>
      <c r="B90" s="113"/>
      <c r="C90" s="114"/>
      <c r="D90" s="115" t="s">
        <v>210</v>
      </c>
      <c r="E90" s="116">
        <v>59491.34</v>
      </c>
      <c r="F90" s="116"/>
      <c r="G90" s="43"/>
      <c r="H90" s="43"/>
      <c r="I90" s="118"/>
      <c r="J90" s="118"/>
      <c r="K90" s="118"/>
      <c r="L90" s="118"/>
      <c r="M90" s="119"/>
      <c r="N90" s="119"/>
      <c r="O90" s="119"/>
      <c r="P90" s="31"/>
      <c r="Q90" s="31"/>
      <c r="R90" s="31"/>
      <c r="S90" s="119"/>
      <c r="T90" s="119"/>
      <c r="U90" s="119"/>
      <c r="V90" s="120"/>
      <c r="W90" s="120"/>
      <c r="X90" s="120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4"/>
      <c r="BM90" s="125"/>
      <c r="BN90" s="125"/>
      <c r="BO90" s="125"/>
      <c r="BP90" s="125"/>
    </row>
    <row r="91" spans="1:68" ht="15.75" customHeight="1">
      <c r="A91" s="139"/>
      <c r="B91" s="139"/>
      <c r="C91" s="140" t="s">
        <v>150</v>
      </c>
      <c r="D91" s="141" t="s">
        <v>211</v>
      </c>
      <c r="E91" s="142">
        <v>10000</v>
      </c>
      <c r="F91" s="116"/>
      <c r="G91" s="43">
        <f>I91/E91</f>
        <v>0</v>
      </c>
      <c r="H91" s="43">
        <f>M91/E91</f>
        <v>0</v>
      </c>
      <c r="I91" s="118"/>
      <c r="J91" s="118"/>
      <c r="K91" s="118"/>
      <c r="L91" s="118"/>
      <c r="M91" s="119">
        <f t="shared" ref="M91:O95" si="102">Y91+AB91+AE91+AH91+AK91+AN91+AQ91+AT91+AW91+AZ91+BC91+BF91</f>
        <v>0</v>
      </c>
      <c r="N91" s="119">
        <f t="shared" si="102"/>
        <v>0</v>
      </c>
      <c r="O91" s="119">
        <f t="shared" si="102"/>
        <v>0</v>
      </c>
      <c r="P91" s="31">
        <f t="shared" ref="P91:R106" si="103">IF(BI91=0,SUM(Y91+AB91+AE91+AH91+AK91+AN91+AQ91+AT91+AW91+AZ91+BC91+BF91),BI91)</f>
        <v>0</v>
      </c>
      <c r="Q91" s="31">
        <f t="shared" si="103"/>
        <v>0</v>
      </c>
      <c r="R91" s="31">
        <f t="shared" si="103"/>
        <v>0</v>
      </c>
      <c r="S91" s="119">
        <f t="shared" ref="S91:T91" si="104">I91-M91</f>
        <v>0</v>
      </c>
      <c r="T91" s="119">
        <f t="shared" si="104"/>
        <v>0</v>
      </c>
      <c r="U91" s="119">
        <f>L91-O91</f>
        <v>0</v>
      </c>
      <c r="V91" s="120" t="e">
        <f t="shared" ref="V91:W91" si="105">M91/I91</f>
        <v>#DIV/0!</v>
      </c>
      <c r="W91" s="120" t="e">
        <f t="shared" si="105"/>
        <v>#DIV/0!</v>
      </c>
      <c r="X91" s="120" t="e">
        <f>O91/L91</f>
        <v>#DIV/0!</v>
      </c>
      <c r="Y91" s="116"/>
      <c r="Z91" s="116"/>
      <c r="AA91" s="116"/>
      <c r="AB91" s="116"/>
      <c r="AC91" s="116"/>
      <c r="AD91" s="116"/>
      <c r="AE91" s="116"/>
      <c r="AF91" s="116">
        <v>0</v>
      </c>
      <c r="AG91" s="116"/>
      <c r="AH91" s="116"/>
      <c r="AI91" s="116">
        <v>0</v>
      </c>
      <c r="AJ91" s="116"/>
      <c r="AK91" s="116"/>
      <c r="AL91" s="116">
        <v>0</v>
      </c>
      <c r="AM91" s="116"/>
      <c r="AN91" s="122"/>
      <c r="AO91" s="122">
        <v>0</v>
      </c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4"/>
      <c r="BM91" s="125"/>
      <c r="BN91" s="125"/>
      <c r="BO91" s="125"/>
      <c r="BP91" s="125"/>
    </row>
    <row r="92" spans="1:68" ht="15.75" customHeight="1">
      <c r="A92" s="80"/>
      <c r="B92" s="80"/>
      <c r="C92" s="39" t="s">
        <v>150</v>
      </c>
      <c r="D92" s="70" t="s">
        <v>212</v>
      </c>
      <c r="E92" s="91"/>
      <c r="F92" s="91">
        <v>0</v>
      </c>
      <c r="G92" s="43"/>
      <c r="H92" s="43"/>
      <c r="I92" s="143"/>
      <c r="J92" s="144"/>
      <c r="K92" s="144"/>
      <c r="L92" s="89"/>
      <c r="M92" s="46">
        <f t="shared" si="102"/>
        <v>0</v>
      </c>
      <c r="N92" s="46">
        <f t="shared" si="102"/>
        <v>0</v>
      </c>
      <c r="O92" s="46">
        <f t="shared" si="102"/>
        <v>0</v>
      </c>
      <c r="P92" s="31">
        <f t="shared" si="103"/>
        <v>0</v>
      </c>
      <c r="Q92" s="31">
        <f t="shared" si="103"/>
        <v>0</v>
      </c>
      <c r="R92" s="31"/>
      <c r="S92" s="46"/>
      <c r="T92" s="46"/>
      <c r="U92" s="46"/>
      <c r="V92" s="47"/>
      <c r="W92" s="47"/>
      <c r="X92" s="47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48"/>
      <c r="BM92" s="49"/>
      <c r="BN92" s="49"/>
      <c r="BO92" s="49"/>
      <c r="BP92" s="49"/>
    </row>
    <row r="93" spans="1:68" ht="15.75" customHeight="1">
      <c r="A93" s="83" t="s">
        <v>213</v>
      </c>
      <c r="B93" s="80"/>
      <c r="C93" s="39" t="s">
        <v>86</v>
      </c>
      <c r="D93" s="70" t="s">
        <v>214</v>
      </c>
      <c r="E93" s="91"/>
      <c r="F93" s="137">
        <v>21041.95</v>
      </c>
      <c r="G93" s="43"/>
      <c r="H93" s="43"/>
      <c r="I93" s="146">
        <f>563</f>
        <v>563</v>
      </c>
      <c r="J93" s="144"/>
      <c r="K93" s="144"/>
      <c r="L93" s="145"/>
      <c r="M93" s="46">
        <f t="shared" si="102"/>
        <v>0</v>
      </c>
      <c r="N93" s="46">
        <f t="shared" si="102"/>
        <v>0</v>
      </c>
      <c r="O93" s="46">
        <f t="shared" si="102"/>
        <v>0</v>
      </c>
      <c r="P93" s="31">
        <f t="shared" si="103"/>
        <v>0</v>
      </c>
      <c r="Q93" s="31">
        <f t="shared" si="103"/>
        <v>0</v>
      </c>
      <c r="R93" s="31"/>
      <c r="S93" s="46"/>
      <c r="T93" s="46"/>
      <c r="U93" s="46"/>
      <c r="V93" s="47"/>
      <c r="W93" s="47"/>
      <c r="X93" s="47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48"/>
      <c r="BM93" s="49"/>
      <c r="BN93" s="49"/>
      <c r="BO93" s="49"/>
      <c r="BP93" s="49"/>
    </row>
    <row r="94" spans="1:68" ht="15.75" customHeight="1">
      <c r="A94" s="38"/>
      <c r="B94" s="38"/>
      <c r="C94" s="39" t="s">
        <v>215</v>
      </c>
      <c r="D94" s="40" t="s">
        <v>216</v>
      </c>
      <c r="E94" s="110"/>
      <c r="F94" s="110"/>
      <c r="G94" s="43" t="e">
        <f t="shared" ref="G94:G116" si="106">I94/E94</f>
        <v>#DIV/0!</v>
      </c>
      <c r="H94" s="43" t="e">
        <f t="shared" ref="H94:H116" si="107">M94/E94</f>
        <v>#DIV/0!</v>
      </c>
      <c r="I94" s="45"/>
      <c r="J94" s="45"/>
      <c r="K94" s="45"/>
      <c r="L94" s="45"/>
      <c r="M94" s="46">
        <f t="shared" si="102"/>
        <v>0</v>
      </c>
      <c r="N94" s="46">
        <f t="shared" si="102"/>
        <v>0</v>
      </c>
      <c r="O94" s="46">
        <f t="shared" si="102"/>
        <v>0</v>
      </c>
      <c r="P94" s="31">
        <f t="shared" si="103"/>
        <v>0</v>
      </c>
      <c r="Q94" s="31">
        <f t="shared" si="103"/>
        <v>0</v>
      </c>
      <c r="R94" s="31">
        <f t="shared" si="103"/>
        <v>0</v>
      </c>
      <c r="S94" s="46">
        <f t="shared" ref="S94:T95" si="108">I94-M94</f>
        <v>0</v>
      </c>
      <c r="T94" s="46">
        <f t="shared" si="108"/>
        <v>0</v>
      </c>
      <c r="U94" s="46">
        <f t="shared" ref="U94:U95" si="109">L94-O94</f>
        <v>0</v>
      </c>
      <c r="V94" s="47" t="e">
        <f t="shared" ref="V94:W109" si="110">M94/I94</f>
        <v>#DIV/0!</v>
      </c>
      <c r="W94" s="47" t="e">
        <f t="shared" si="110"/>
        <v>#DIV/0!</v>
      </c>
      <c r="X94" s="47" t="e">
        <f t="shared" ref="X94:X102" si="111">O94/L94</f>
        <v>#DIV/0!</v>
      </c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8"/>
      <c r="BM94" s="49"/>
      <c r="BN94" s="49"/>
      <c r="BO94" s="49"/>
      <c r="BP94" s="49"/>
    </row>
    <row r="95" spans="1:68" ht="15.75" customHeight="1">
      <c r="A95" s="38"/>
      <c r="B95" s="38"/>
      <c r="C95" s="39" t="s">
        <v>130</v>
      </c>
      <c r="D95" s="40" t="s">
        <v>195</v>
      </c>
      <c r="E95" s="110"/>
      <c r="F95" s="110"/>
      <c r="G95" s="43" t="e">
        <f t="shared" si="106"/>
        <v>#DIV/0!</v>
      </c>
      <c r="H95" s="43" t="e">
        <f t="shared" si="107"/>
        <v>#DIV/0!</v>
      </c>
      <c r="I95" s="45"/>
      <c r="J95" s="45"/>
      <c r="K95" s="45"/>
      <c r="L95" s="45"/>
      <c r="M95" s="46">
        <f t="shared" si="102"/>
        <v>0</v>
      </c>
      <c r="N95" s="46">
        <f t="shared" si="102"/>
        <v>0</v>
      </c>
      <c r="O95" s="46">
        <f t="shared" si="102"/>
        <v>0</v>
      </c>
      <c r="P95" s="31">
        <f t="shared" si="103"/>
        <v>0</v>
      </c>
      <c r="Q95" s="31">
        <f t="shared" si="103"/>
        <v>0</v>
      </c>
      <c r="R95" s="31">
        <f t="shared" si="103"/>
        <v>0</v>
      </c>
      <c r="S95" s="46">
        <f t="shared" si="108"/>
        <v>0</v>
      </c>
      <c r="T95" s="46">
        <f t="shared" si="108"/>
        <v>0</v>
      </c>
      <c r="U95" s="46">
        <f t="shared" si="109"/>
        <v>0</v>
      </c>
      <c r="V95" s="47" t="e">
        <f t="shared" si="110"/>
        <v>#DIV/0!</v>
      </c>
      <c r="W95" s="47" t="e">
        <f t="shared" si="110"/>
        <v>#DIV/0!</v>
      </c>
      <c r="X95" s="47" t="e">
        <f t="shared" si="111"/>
        <v>#DIV/0!</v>
      </c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8"/>
      <c r="BM95" s="49"/>
      <c r="BN95" s="49"/>
      <c r="BO95" s="49"/>
      <c r="BP95" s="49"/>
    </row>
    <row r="96" spans="1:68" ht="15.75" customHeight="1">
      <c r="A96" s="35"/>
      <c r="B96" s="35"/>
      <c r="C96" s="35" t="s">
        <v>217</v>
      </c>
      <c r="D96" s="35"/>
      <c r="E96" s="36">
        <f t="shared" ref="E96:F96" si="112">E97+E114+E119+E145+E150+E154</f>
        <v>273274.02</v>
      </c>
      <c r="F96" s="36">
        <f t="shared" si="112"/>
        <v>1183964.47</v>
      </c>
      <c r="G96" s="55">
        <f t="shared" si="106"/>
        <v>2.5615314620833694E-2</v>
      </c>
      <c r="H96" s="55">
        <f t="shared" si="107"/>
        <v>0</v>
      </c>
      <c r="I96" s="36">
        <f t="shared" ref="I96:O96" si="113">I97+I114+I119+I145+I150+I154</f>
        <v>7000</v>
      </c>
      <c r="J96" s="36">
        <f t="shared" si="113"/>
        <v>751131.49</v>
      </c>
      <c r="K96" s="36">
        <f t="shared" si="113"/>
        <v>0</v>
      </c>
      <c r="L96" s="36">
        <f t="shared" si="113"/>
        <v>0</v>
      </c>
      <c r="M96" s="36">
        <f t="shared" si="113"/>
        <v>0</v>
      </c>
      <c r="N96" s="36">
        <f t="shared" si="113"/>
        <v>177928.25</v>
      </c>
      <c r="O96" s="36">
        <f t="shared" si="113"/>
        <v>0</v>
      </c>
      <c r="P96" s="36">
        <f t="shared" si="103"/>
        <v>0</v>
      </c>
      <c r="Q96" s="36">
        <f t="shared" si="103"/>
        <v>177928.25</v>
      </c>
      <c r="R96" s="36">
        <f t="shared" si="103"/>
        <v>0</v>
      </c>
      <c r="S96" s="36">
        <f t="shared" ref="S96:U96" si="114">S97+S114+S119+S145+S150+S154</f>
        <v>7000</v>
      </c>
      <c r="T96" s="36">
        <f t="shared" si="114"/>
        <v>573203.24</v>
      </c>
      <c r="U96" s="36">
        <f t="shared" si="114"/>
        <v>0</v>
      </c>
      <c r="V96" s="37">
        <f t="shared" si="110"/>
        <v>0</v>
      </c>
      <c r="W96" s="37">
        <f t="shared" si="110"/>
        <v>0.23688029641787486</v>
      </c>
      <c r="X96" s="37" t="e">
        <f t="shared" si="111"/>
        <v>#DIV/0!</v>
      </c>
      <c r="Y96" s="36">
        <f t="shared" ref="Y96:BK96" si="115">Y97+Y114+Y119+Y145+Y150+Y154</f>
        <v>0</v>
      </c>
      <c r="Z96" s="36">
        <f t="shared" si="115"/>
        <v>53060</v>
      </c>
      <c r="AA96" s="36">
        <f t="shared" si="115"/>
        <v>0</v>
      </c>
      <c r="AB96" s="36">
        <f t="shared" si="115"/>
        <v>0</v>
      </c>
      <c r="AC96" s="36">
        <f t="shared" si="115"/>
        <v>61206.74</v>
      </c>
      <c r="AD96" s="36">
        <f t="shared" si="115"/>
        <v>0</v>
      </c>
      <c r="AE96" s="36">
        <f t="shared" si="115"/>
        <v>0</v>
      </c>
      <c r="AF96" s="36">
        <f t="shared" si="115"/>
        <v>63661.509999999995</v>
      </c>
      <c r="AG96" s="36">
        <f t="shared" si="115"/>
        <v>0</v>
      </c>
      <c r="AH96" s="36">
        <f t="shared" si="115"/>
        <v>0</v>
      </c>
      <c r="AI96" s="36">
        <f t="shared" si="115"/>
        <v>0</v>
      </c>
      <c r="AJ96" s="36">
        <f t="shared" si="115"/>
        <v>0</v>
      </c>
      <c r="AK96" s="36">
        <f t="shared" si="115"/>
        <v>0</v>
      </c>
      <c r="AL96" s="36">
        <f t="shared" si="115"/>
        <v>0</v>
      </c>
      <c r="AM96" s="36">
        <f t="shared" si="115"/>
        <v>0</v>
      </c>
      <c r="AN96" s="36">
        <f t="shared" si="115"/>
        <v>0</v>
      </c>
      <c r="AO96" s="36">
        <f t="shared" si="115"/>
        <v>0</v>
      </c>
      <c r="AP96" s="36">
        <f t="shared" si="115"/>
        <v>0</v>
      </c>
      <c r="AQ96" s="36">
        <f t="shared" si="115"/>
        <v>0</v>
      </c>
      <c r="AR96" s="36">
        <f t="shared" si="115"/>
        <v>0</v>
      </c>
      <c r="AS96" s="36">
        <f t="shared" si="115"/>
        <v>0</v>
      </c>
      <c r="AT96" s="36">
        <f t="shared" si="115"/>
        <v>0</v>
      </c>
      <c r="AU96" s="36">
        <f t="shared" si="115"/>
        <v>0</v>
      </c>
      <c r="AV96" s="36">
        <f t="shared" si="115"/>
        <v>0</v>
      </c>
      <c r="AW96" s="36">
        <f t="shared" si="115"/>
        <v>0</v>
      </c>
      <c r="AX96" s="36">
        <f t="shared" si="115"/>
        <v>0</v>
      </c>
      <c r="AY96" s="36">
        <f t="shared" si="115"/>
        <v>0</v>
      </c>
      <c r="AZ96" s="36">
        <f t="shared" si="115"/>
        <v>0</v>
      </c>
      <c r="BA96" s="36">
        <f t="shared" si="115"/>
        <v>0</v>
      </c>
      <c r="BB96" s="36">
        <f t="shared" si="115"/>
        <v>0</v>
      </c>
      <c r="BC96" s="36">
        <f t="shared" si="115"/>
        <v>0</v>
      </c>
      <c r="BD96" s="36">
        <f t="shared" si="115"/>
        <v>0</v>
      </c>
      <c r="BE96" s="36">
        <f t="shared" si="115"/>
        <v>0</v>
      </c>
      <c r="BF96" s="36">
        <f t="shared" si="115"/>
        <v>0</v>
      </c>
      <c r="BG96" s="36">
        <f t="shared" si="115"/>
        <v>0</v>
      </c>
      <c r="BH96" s="36">
        <f t="shared" si="115"/>
        <v>0</v>
      </c>
      <c r="BI96" s="36">
        <f t="shared" si="115"/>
        <v>0</v>
      </c>
      <c r="BJ96" s="36">
        <f t="shared" si="115"/>
        <v>0</v>
      </c>
      <c r="BK96" s="36">
        <f t="shared" si="115"/>
        <v>0</v>
      </c>
      <c r="BL96" s="93"/>
      <c r="BM96" s="94"/>
      <c r="BN96" s="94"/>
      <c r="BO96" s="94"/>
      <c r="BP96" s="94"/>
    </row>
    <row r="97" spans="1:68" ht="15.75" customHeight="1">
      <c r="A97" s="95"/>
      <c r="B97" s="95"/>
      <c r="C97" s="96"/>
      <c r="D97" s="97" t="s">
        <v>177</v>
      </c>
      <c r="E97" s="98">
        <f t="shared" ref="E97:F97" si="116">SUM(E98:E113)</f>
        <v>97800</v>
      </c>
      <c r="F97" s="98">
        <f t="shared" si="116"/>
        <v>10000</v>
      </c>
      <c r="G97" s="135">
        <f t="shared" si="106"/>
        <v>7.1574642126789365E-2</v>
      </c>
      <c r="H97" s="135">
        <f t="shared" si="107"/>
        <v>0</v>
      </c>
      <c r="I97" s="98">
        <f t="shared" ref="I97:O97" si="117">SUM(I98:I113)</f>
        <v>7000</v>
      </c>
      <c r="J97" s="98">
        <f t="shared" si="117"/>
        <v>75763.899999999994</v>
      </c>
      <c r="K97" s="98">
        <f t="shared" si="117"/>
        <v>0</v>
      </c>
      <c r="L97" s="98">
        <f t="shared" si="117"/>
        <v>0</v>
      </c>
      <c r="M97" s="98">
        <f t="shared" si="117"/>
        <v>0</v>
      </c>
      <c r="N97" s="98">
        <f t="shared" si="117"/>
        <v>52560</v>
      </c>
      <c r="O97" s="98">
        <f t="shared" si="117"/>
        <v>0</v>
      </c>
      <c r="P97" s="30">
        <f t="shared" si="103"/>
        <v>0</v>
      </c>
      <c r="Q97" s="30">
        <f t="shared" si="103"/>
        <v>52560</v>
      </c>
      <c r="R97" s="30">
        <f t="shared" si="103"/>
        <v>0</v>
      </c>
      <c r="S97" s="98">
        <f t="shared" ref="S97:U97" si="118">SUM(S98:S113)</f>
        <v>7000</v>
      </c>
      <c r="T97" s="98">
        <f t="shared" si="118"/>
        <v>23203.9</v>
      </c>
      <c r="U97" s="98">
        <f t="shared" si="118"/>
        <v>0</v>
      </c>
      <c r="V97" s="136">
        <f t="shared" si="110"/>
        <v>0</v>
      </c>
      <c r="W97" s="136">
        <f t="shared" si="110"/>
        <v>0.69373408707841078</v>
      </c>
      <c r="X97" s="136" t="e">
        <f t="shared" si="111"/>
        <v>#DIV/0!</v>
      </c>
      <c r="Y97" s="98">
        <f t="shared" ref="Y97:BK97" si="119">SUM(Y98:Y113)</f>
        <v>0</v>
      </c>
      <c r="Z97" s="98">
        <f t="shared" si="119"/>
        <v>52560</v>
      </c>
      <c r="AA97" s="98">
        <f t="shared" si="119"/>
        <v>0</v>
      </c>
      <c r="AB97" s="98">
        <f t="shared" si="119"/>
        <v>0</v>
      </c>
      <c r="AC97" s="98">
        <f t="shared" si="119"/>
        <v>0</v>
      </c>
      <c r="AD97" s="98">
        <f t="shared" si="119"/>
        <v>0</v>
      </c>
      <c r="AE97" s="98">
        <f t="shared" si="119"/>
        <v>0</v>
      </c>
      <c r="AF97" s="98">
        <f t="shared" si="119"/>
        <v>0</v>
      </c>
      <c r="AG97" s="98">
        <f t="shared" si="119"/>
        <v>0</v>
      </c>
      <c r="AH97" s="98">
        <f t="shared" si="119"/>
        <v>0</v>
      </c>
      <c r="AI97" s="98">
        <f t="shared" si="119"/>
        <v>0</v>
      </c>
      <c r="AJ97" s="98">
        <f t="shared" si="119"/>
        <v>0</v>
      </c>
      <c r="AK97" s="98">
        <f t="shared" si="119"/>
        <v>0</v>
      </c>
      <c r="AL97" s="98">
        <f t="shared" si="119"/>
        <v>0</v>
      </c>
      <c r="AM97" s="98">
        <f t="shared" si="119"/>
        <v>0</v>
      </c>
      <c r="AN97" s="98">
        <f t="shared" si="119"/>
        <v>0</v>
      </c>
      <c r="AO97" s="98">
        <f t="shared" si="119"/>
        <v>0</v>
      </c>
      <c r="AP97" s="98">
        <f t="shared" si="119"/>
        <v>0</v>
      </c>
      <c r="AQ97" s="98">
        <f t="shared" si="119"/>
        <v>0</v>
      </c>
      <c r="AR97" s="98">
        <f t="shared" si="119"/>
        <v>0</v>
      </c>
      <c r="AS97" s="98">
        <f t="shared" si="119"/>
        <v>0</v>
      </c>
      <c r="AT97" s="98">
        <f t="shared" si="119"/>
        <v>0</v>
      </c>
      <c r="AU97" s="98">
        <f t="shared" si="119"/>
        <v>0</v>
      </c>
      <c r="AV97" s="98">
        <f t="shared" si="119"/>
        <v>0</v>
      </c>
      <c r="AW97" s="98">
        <f t="shared" si="119"/>
        <v>0</v>
      </c>
      <c r="AX97" s="98">
        <f t="shared" si="119"/>
        <v>0</v>
      </c>
      <c r="AY97" s="98">
        <f t="shared" si="119"/>
        <v>0</v>
      </c>
      <c r="AZ97" s="98">
        <f t="shared" si="119"/>
        <v>0</v>
      </c>
      <c r="BA97" s="98">
        <f t="shared" si="119"/>
        <v>0</v>
      </c>
      <c r="BB97" s="98">
        <f t="shared" si="119"/>
        <v>0</v>
      </c>
      <c r="BC97" s="98">
        <f t="shared" si="119"/>
        <v>0</v>
      </c>
      <c r="BD97" s="98">
        <f t="shared" si="119"/>
        <v>0</v>
      </c>
      <c r="BE97" s="98">
        <f t="shared" si="119"/>
        <v>0</v>
      </c>
      <c r="BF97" s="98">
        <f t="shared" si="119"/>
        <v>0</v>
      </c>
      <c r="BG97" s="98">
        <f t="shared" si="119"/>
        <v>0</v>
      </c>
      <c r="BH97" s="98">
        <f t="shared" si="119"/>
        <v>0</v>
      </c>
      <c r="BI97" s="98">
        <f t="shared" si="119"/>
        <v>0</v>
      </c>
      <c r="BJ97" s="98">
        <f t="shared" si="119"/>
        <v>0</v>
      </c>
      <c r="BK97" s="98">
        <f t="shared" si="119"/>
        <v>0</v>
      </c>
      <c r="BL97" s="101"/>
      <c r="BM97" s="102"/>
      <c r="BN97" s="102"/>
      <c r="BO97" s="102"/>
      <c r="BP97" s="102"/>
    </row>
    <row r="98" spans="1:68" ht="15.75" customHeight="1">
      <c r="A98" s="38" t="s">
        <v>218</v>
      </c>
      <c r="B98" s="147"/>
      <c r="C98" s="39" t="s">
        <v>38</v>
      </c>
      <c r="D98" s="40" t="s">
        <v>39</v>
      </c>
      <c r="E98" s="110">
        <v>4500</v>
      </c>
      <c r="F98" s="110"/>
      <c r="G98" s="43">
        <f t="shared" si="106"/>
        <v>1</v>
      </c>
      <c r="H98" s="43">
        <f t="shared" si="107"/>
        <v>0</v>
      </c>
      <c r="I98" s="45">
        <v>4500</v>
      </c>
      <c r="J98" s="45"/>
      <c r="K98" s="45"/>
      <c r="L98" s="45"/>
      <c r="M98" s="46">
        <f t="shared" ref="M98:O113" si="120">Y98+AB98+AE98+AH98+AK98+AN98+AQ98+AT98+AW98+AZ98+BC98+BF98</f>
        <v>0</v>
      </c>
      <c r="N98" s="46">
        <f t="shared" si="120"/>
        <v>0</v>
      </c>
      <c r="O98" s="46">
        <f t="shared" si="120"/>
        <v>0</v>
      </c>
      <c r="P98" s="46">
        <f t="shared" si="103"/>
        <v>0</v>
      </c>
      <c r="Q98" s="46">
        <f t="shared" si="103"/>
        <v>0</v>
      </c>
      <c r="R98" s="46">
        <f t="shared" si="103"/>
        <v>0</v>
      </c>
      <c r="S98" s="46">
        <f t="shared" ref="S98:T113" si="121">I98-M98</f>
        <v>4500</v>
      </c>
      <c r="T98" s="46">
        <f t="shared" si="121"/>
        <v>0</v>
      </c>
      <c r="U98" s="46">
        <f t="shared" ref="U98:U113" si="122">L98-O98</f>
        <v>0</v>
      </c>
      <c r="V98" s="47">
        <f t="shared" si="110"/>
        <v>0</v>
      </c>
      <c r="W98" s="47" t="e">
        <f t="shared" si="110"/>
        <v>#DIV/0!</v>
      </c>
      <c r="X98" s="47" t="e">
        <f t="shared" si="111"/>
        <v>#DIV/0!</v>
      </c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8"/>
      <c r="BM98" s="49"/>
      <c r="BN98" s="49"/>
      <c r="BO98" s="49"/>
      <c r="BP98" s="49"/>
    </row>
    <row r="99" spans="1:68" ht="15.75" customHeight="1">
      <c r="A99" s="38" t="s">
        <v>219</v>
      </c>
      <c r="B99" s="147"/>
      <c r="C99" s="39" t="s">
        <v>220</v>
      </c>
      <c r="D99" s="40" t="s">
        <v>221</v>
      </c>
      <c r="E99" s="110">
        <v>2500</v>
      </c>
      <c r="F99" s="110"/>
      <c r="G99" s="43">
        <f t="shared" si="106"/>
        <v>1</v>
      </c>
      <c r="H99" s="43">
        <f t="shared" si="107"/>
        <v>0</v>
      </c>
      <c r="I99" s="45">
        <v>2500</v>
      </c>
      <c r="J99" s="45"/>
      <c r="K99" s="45"/>
      <c r="L99" s="45"/>
      <c r="M99" s="46">
        <f t="shared" si="120"/>
        <v>0</v>
      </c>
      <c r="N99" s="46">
        <f t="shared" si="120"/>
        <v>0</v>
      </c>
      <c r="O99" s="46">
        <f t="shared" si="120"/>
        <v>0</v>
      </c>
      <c r="P99" s="46">
        <f t="shared" si="103"/>
        <v>0</v>
      </c>
      <c r="Q99" s="46">
        <f t="shared" si="103"/>
        <v>0</v>
      </c>
      <c r="R99" s="46">
        <f t="shared" si="103"/>
        <v>0</v>
      </c>
      <c r="S99" s="46">
        <f t="shared" si="121"/>
        <v>2500</v>
      </c>
      <c r="T99" s="46">
        <f t="shared" si="121"/>
        <v>0</v>
      </c>
      <c r="U99" s="46">
        <f t="shared" si="122"/>
        <v>0</v>
      </c>
      <c r="V99" s="47">
        <f t="shared" si="110"/>
        <v>0</v>
      </c>
      <c r="W99" s="47" t="e">
        <f t="shared" si="110"/>
        <v>#DIV/0!</v>
      </c>
      <c r="X99" s="47" t="e">
        <f t="shared" si="111"/>
        <v>#DIV/0!</v>
      </c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8"/>
      <c r="BM99" s="49"/>
      <c r="BN99" s="49"/>
      <c r="BO99" s="49"/>
      <c r="BP99" s="49"/>
    </row>
    <row r="100" spans="1:68" ht="15.75" customHeight="1">
      <c r="A100" s="38"/>
      <c r="B100" s="148"/>
      <c r="C100" s="39" t="s">
        <v>57</v>
      </c>
      <c r="D100" s="40" t="s">
        <v>58</v>
      </c>
      <c r="E100" s="110"/>
      <c r="F100" s="110"/>
      <c r="G100" s="43" t="e">
        <f t="shared" si="106"/>
        <v>#DIV/0!</v>
      </c>
      <c r="H100" s="43" t="e">
        <f t="shared" si="107"/>
        <v>#DIV/0!</v>
      </c>
      <c r="I100" s="45"/>
      <c r="J100" s="45"/>
      <c r="K100" s="45"/>
      <c r="L100" s="45"/>
      <c r="M100" s="46">
        <f t="shared" si="120"/>
        <v>0</v>
      </c>
      <c r="N100" s="46">
        <f t="shared" si="120"/>
        <v>0</v>
      </c>
      <c r="O100" s="46">
        <f t="shared" si="120"/>
        <v>0</v>
      </c>
      <c r="P100" s="46">
        <f t="shared" si="103"/>
        <v>0</v>
      </c>
      <c r="Q100" s="46">
        <f t="shared" si="103"/>
        <v>0</v>
      </c>
      <c r="R100" s="46">
        <f t="shared" si="103"/>
        <v>0</v>
      </c>
      <c r="S100" s="46">
        <f t="shared" si="121"/>
        <v>0</v>
      </c>
      <c r="T100" s="46">
        <f t="shared" si="121"/>
        <v>0</v>
      </c>
      <c r="U100" s="46">
        <f t="shared" si="122"/>
        <v>0</v>
      </c>
      <c r="V100" s="47" t="e">
        <f t="shared" si="110"/>
        <v>#DIV/0!</v>
      </c>
      <c r="W100" s="47" t="e">
        <f t="shared" si="110"/>
        <v>#DIV/0!</v>
      </c>
      <c r="X100" s="47" t="e">
        <f t="shared" si="111"/>
        <v>#DIV/0!</v>
      </c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8"/>
      <c r="BM100" s="49"/>
      <c r="BN100" s="49"/>
      <c r="BO100" s="49"/>
      <c r="BP100" s="49"/>
    </row>
    <row r="101" spans="1:68" ht="15.75" customHeight="1">
      <c r="A101" s="38"/>
      <c r="B101" s="148"/>
      <c r="C101" s="39"/>
      <c r="D101" s="149" t="s">
        <v>222</v>
      </c>
      <c r="E101" s="150"/>
      <c r="F101" s="150"/>
      <c r="G101" s="43" t="e">
        <f t="shared" si="106"/>
        <v>#DIV/0!</v>
      </c>
      <c r="H101" s="43" t="e">
        <f t="shared" si="107"/>
        <v>#DIV/0!</v>
      </c>
      <c r="I101" s="143"/>
      <c r="J101" s="145"/>
      <c r="K101" s="145"/>
      <c r="L101" s="143"/>
      <c r="M101" s="46">
        <f t="shared" si="120"/>
        <v>0</v>
      </c>
      <c r="N101" s="46">
        <f t="shared" si="120"/>
        <v>0</v>
      </c>
      <c r="O101" s="46">
        <f t="shared" si="120"/>
        <v>0</v>
      </c>
      <c r="P101" s="46">
        <f t="shared" si="103"/>
        <v>0</v>
      </c>
      <c r="Q101" s="46">
        <f t="shared" si="103"/>
        <v>0</v>
      </c>
      <c r="R101" s="46">
        <f t="shared" si="103"/>
        <v>0</v>
      </c>
      <c r="S101" s="46">
        <f t="shared" si="121"/>
        <v>0</v>
      </c>
      <c r="T101" s="46">
        <f t="shared" si="121"/>
        <v>0</v>
      </c>
      <c r="U101" s="46">
        <f t="shared" si="122"/>
        <v>0</v>
      </c>
      <c r="V101" s="47" t="e">
        <f t="shared" si="110"/>
        <v>#DIV/0!</v>
      </c>
      <c r="W101" s="47" t="e">
        <f t="shared" si="110"/>
        <v>#DIV/0!</v>
      </c>
      <c r="X101" s="47" t="e">
        <f t="shared" si="111"/>
        <v>#DIV/0!</v>
      </c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51"/>
      <c r="BG101" s="145"/>
      <c r="BH101" s="145"/>
      <c r="BI101" s="151"/>
      <c r="BJ101" s="145"/>
      <c r="BK101" s="145"/>
      <c r="BL101" s="48"/>
      <c r="BM101" s="49"/>
      <c r="BN101" s="49"/>
      <c r="BO101" s="49"/>
      <c r="BP101" s="49"/>
    </row>
    <row r="102" spans="1:68" ht="15.75" customHeight="1">
      <c r="A102" s="38"/>
      <c r="B102" s="148"/>
      <c r="C102" s="39" t="s">
        <v>86</v>
      </c>
      <c r="D102" s="152" t="s">
        <v>223</v>
      </c>
      <c r="E102" s="110"/>
      <c r="F102" s="91"/>
      <c r="G102" s="43" t="e">
        <f t="shared" si="106"/>
        <v>#DIV/0!</v>
      </c>
      <c r="H102" s="43" t="e">
        <f t="shared" si="107"/>
        <v>#DIV/0!</v>
      </c>
      <c r="I102" s="45"/>
      <c r="J102" s="45"/>
      <c r="K102" s="45"/>
      <c r="L102" s="45"/>
      <c r="M102" s="46">
        <f t="shared" si="120"/>
        <v>0</v>
      </c>
      <c r="N102" s="46">
        <f t="shared" si="120"/>
        <v>0</v>
      </c>
      <c r="O102" s="46">
        <f t="shared" si="120"/>
        <v>0</v>
      </c>
      <c r="P102" s="46">
        <f t="shared" si="103"/>
        <v>0</v>
      </c>
      <c r="Q102" s="46">
        <f t="shared" si="103"/>
        <v>0</v>
      </c>
      <c r="R102" s="46">
        <f t="shared" si="103"/>
        <v>0</v>
      </c>
      <c r="S102" s="46">
        <f t="shared" si="121"/>
        <v>0</v>
      </c>
      <c r="T102" s="46">
        <f t="shared" si="121"/>
        <v>0</v>
      </c>
      <c r="U102" s="46">
        <f t="shared" si="122"/>
        <v>0</v>
      </c>
      <c r="V102" s="47" t="e">
        <f t="shared" si="110"/>
        <v>#DIV/0!</v>
      </c>
      <c r="W102" s="47" t="e">
        <f t="shared" si="110"/>
        <v>#DIV/0!</v>
      </c>
      <c r="X102" s="47" t="e">
        <f t="shared" si="111"/>
        <v>#DIV/0!</v>
      </c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8"/>
      <c r="BM102" s="49"/>
      <c r="BN102" s="49"/>
      <c r="BO102" s="49"/>
      <c r="BP102" s="49"/>
    </row>
    <row r="103" spans="1:68" ht="15.75" customHeight="1">
      <c r="A103" s="38"/>
      <c r="B103" s="148"/>
      <c r="C103" s="39" t="s">
        <v>130</v>
      </c>
      <c r="D103" s="40" t="s">
        <v>224</v>
      </c>
      <c r="E103" s="110">
        <v>800</v>
      </c>
      <c r="F103" s="110"/>
      <c r="G103" s="43">
        <f t="shared" si="106"/>
        <v>0</v>
      </c>
      <c r="H103" s="43">
        <f t="shared" si="107"/>
        <v>0</v>
      </c>
      <c r="I103" s="45"/>
      <c r="J103" s="45"/>
      <c r="K103" s="45"/>
      <c r="L103" s="45"/>
      <c r="M103" s="46">
        <f t="shared" si="120"/>
        <v>0</v>
      </c>
      <c r="N103" s="46">
        <f t="shared" si="120"/>
        <v>0</v>
      </c>
      <c r="O103" s="46">
        <f t="shared" si="120"/>
        <v>0</v>
      </c>
      <c r="P103" s="46">
        <f t="shared" si="103"/>
        <v>0</v>
      </c>
      <c r="Q103" s="46">
        <f t="shared" si="103"/>
        <v>0</v>
      </c>
      <c r="R103" s="46">
        <f t="shared" si="103"/>
        <v>0</v>
      </c>
      <c r="S103" s="46">
        <f t="shared" si="121"/>
        <v>0</v>
      </c>
      <c r="T103" s="46">
        <f t="shared" si="121"/>
        <v>0</v>
      </c>
      <c r="U103" s="46">
        <f t="shared" si="122"/>
        <v>0</v>
      </c>
      <c r="V103" s="47" t="e">
        <f t="shared" si="110"/>
        <v>#DIV/0!</v>
      </c>
      <c r="W103" s="47" t="e">
        <f t="shared" si="110"/>
        <v>#DIV/0!</v>
      </c>
      <c r="X103" s="47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>
        <v>0</v>
      </c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8"/>
      <c r="BM103" s="49"/>
      <c r="BN103" s="49"/>
      <c r="BO103" s="49"/>
      <c r="BP103" s="49"/>
    </row>
    <row r="104" spans="1:68" ht="15.75" customHeight="1">
      <c r="A104" s="38"/>
      <c r="B104" s="148"/>
      <c r="C104" s="39" t="s">
        <v>225</v>
      </c>
      <c r="D104" s="40" t="s">
        <v>226</v>
      </c>
      <c r="E104" s="110"/>
      <c r="F104" s="110"/>
      <c r="G104" s="43" t="e">
        <f t="shared" si="106"/>
        <v>#DIV/0!</v>
      </c>
      <c r="H104" s="43" t="e">
        <f t="shared" si="107"/>
        <v>#DIV/0!</v>
      </c>
      <c r="I104" s="45"/>
      <c r="J104" s="45"/>
      <c r="K104" s="45"/>
      <c r="L104" s="45"/>
      <c r="M104" s="46">
        <f t="shared" si="120"/>
        <v>0</v>
      </c>
      <c r="N104" s="46">
        <f t="shared" si="120"/>
        <v>0</v>
      </c>
      <c r="O104" s="46">
        <f t="shared" si="120"/>
        <v>0</v>
      </c>
      <c r="P104" s="46">
        <f t="shared" si="103"/>
        <v>0</v>
      </c>
      <c r="Q104" s="46">
        <f t="shared" si="103"/>
        <v>0</v>
      </c>
      <c r="R104" s="46">
        <f t="shared" si="103"/>
        <v>0</v>
      </c>
      <c r="S104" s="46">
        <f t="shared" si="121"/>
        <v>0</v>
      </c>
      <c r="T104" s="46">
        <f t="shared" si="121"/>
        <v>0</v>
      </c>
      <c r="U104" s="46">
        <f t="shared" si="122"/>
        <v>0</v>
      </c>
      <c r="V104" s="47" t="e">
        <f t="shared" si="110"/>
        <v>#DIV/0!</v>
      </c>
      <c r="W104" s="47" t="e">
        <f t="shared" si="110"/>
        <v>#DIV/0!</v>
      </c>
      <c r="X104" s="47" t="e">
        <f t="shared" ref="X104:X116" si="123">O104/L104</f>
        <v>#DIV/0!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8"/>
      <c r="BM104" s="49"/>
      <c r="BN104" s="49"/>
      <c r="BO104" s="49"/>
      <c r="BP104" s="49"/>
    </row>
    <row r="105" spans="1:68" ht="15.75" customHeight="1">
      <c r="A105" s="38"/>
      <c r="B105" s="148"/>
      <c r="C105" s="50" t="s">
        <v>123</v>
      </c>
      <c r="D105" s="40" t="s">
        <v>227</v>
      </c>
      <c r="E105" s="41">
        <v>15000</v>
      </c>
      <c r="F105" s="110"/>
      <c r="G105" s="43">
        <f t="shared" si="106"/>
        <v>0</v>
      </c>
      <c r="H105" s="43">
        <f t="shared" si="107"/>
        <v>0</v>
      </c>
      <c r="I105" s="45"/>
      <c r="J105" s="45"/>
      <c r="K105" s="45"/>
      <c r="L105" s="45"/>
      <c r="M105" s="46">
        <f t="shared" si="120"/>
        <v>0</v>
      </c>
      <c r="N105" s="46">
        <f t="shared" si="120"/>
        <v>0</v>
      </c>
      <c r="O105" s="46">
        <f t="shared" si="120"/>
        <v>0</v>
      </c>
      <c r="P105" s="46">
        <f t="shared" si="103"/>
        <v>0</v>
      </c>
      <c r="Q105" s="46">
        <f t="shared" si="103"/>
        <v>0</v>
      </c>
      <c r="R105" s="46">
        <f t="shared" si="103"/>
        <v>0</v>
      </c>
      <c r="S105" s="46">
        <f t="shared" si="121"/>
        <v>0</v>
      </c>
      <c r="T105" s="46">
        <f t="shared" si="121"/>
        <v>0</v>
      </c>
      <c r="U105" s="46">
        <f t="shared" si="122"/>
        <v>0</v>
      </c>
      <c r="V105" s="47" t="e">
        <f t="shared" si="110"/>
        <v>#DIV/0!</v>
      </c>
      <c r="W105" s="47" t="e">
        <f t="shared" si="110"/>
        <v>#DIV/0!</v>
      </c>
      <c r="X105" s="47" t="e">
        <f t="shared" si="123"/>
        <v>#DIV/0!</v>
      </c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8"/>
      <c r="BM105" s="49"/>
      <c r="BN105" s="49"/>
      <c r="BO105" s="49"/>
      <c r="BP105" s="49"/>
    </row>
    <row r="106" spans="1:68" ht="15.75" customHeight="1">
      <c r="A106" s="38"/>
      <c r="B106" s="153"/>
      <c r="C106" s="50" t="s">
        <v>74</v>
      </c>
      <c r="D106" s="70" t="s">
        <v>228</v>
      </c>
      <c r="E106" s="64">
        <v>70000</v>
      </c>
      <c r="F106" s="110"/>
      <c r="G106" s="43">
        <f t="shared" si="106"/>
        <v>0</v>
      </c>
      <c r="H106" s="43">
        <f t="shared" si="107"/>
        <v>0</v>
      </c>
      <c r="I106" s="45"/>
      <c r="J106" s="45"/>
      <c r="K106" s="45"/>
      <c r="L106" s="45"/>
      <c r="M106" s="46">
        <f t="shared" si="120"/>
        <v>0</v>
      </c>
      <c r="N106" s="46">
        <f t="shared" si="120"/>
        <v>0</v>
      </c>
      <c r="O106" s="46">
        <f t="shared" si="120"/>
        <v>0</v>
      </c>
      <c r="P106" s="46">
        <f t="shared" si="103"/>
        <v>0</v>
      </c>
      <c r="Q106" s="46">
        <f t="shared" si="103"/>
        <v>0</v>
      </c>
      <c r="R106" s="46">
        <f t="shared" si="103"/>
        <v>0</v>
      </c>
      <c r="S106" s="46">
        <f t="shared" si="121"/>
        <v>0</v>
      </c>
      <c r="T106" s="46">
        <f>J106-N106-K106</f>
        <v>0</v>
      </c>
      <c r="U106" s="46">
        <f t="shared" si="122"/>
        <v>0</v>
      </c>
      <c r="V106" s="47" t="e">
        <f t="shared" si="110"/>
        <v>#DIV/0!</v>
      </c>
      <c r="W106" s="47" t="e">
        <f t="shared" si="110"/>
        <v>#DIV/0!</v>
      </c>
      <c r="X106" s="47" t="e">
        <f t="shared" si="123"/>
        <v>#DIV/0!</v>
      </c>
      <c r="Y106" s="45"/>
      <c r="Z106" s="45">
        <v>0</v>
      </c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8"/>
      <c r="BM106" s="49"/>
      <c r="BN106" s="49"/>
      <c r="BO106" s="49"/>
      <c r="BP106" s="49"/>
    </row>
    <row r="107" spans="1:68" ht="15.75" customHeight="1">
      <c r="A107" s="38"/>
      <c r="B107" s="148"/>
      <c r="C107" s="50" t="s">
        <v>196</v>
      </c>
      <c r="D107" s="70" t="s">
        <v>229</v>
      </c>
      <c r="E107" s="41">
        <v>2000</v>
      </c>
      <c r="F107" s="110"/>
      <c r="G107" s="43">
        <f t="shared" si="106"/>
        <v>0</v>
      </c>
      <c r="H107" s="43">
        <f t="shared" si="107"/>
        <v>0</v>
      </c>
      <c r="I107" s="45"/>
      <c r="J107" s="45"/>
      <c r="K107" s="45"/>
      <c r="L107" s="45"/>
      <c r="M107" s="46">
        <f t="shared" si="120"/>
        <v>0</v>
      </c>
      <c r="N107" s="46">
        <f t="shared" si="120"/>
        <v>0</v>
      </c>
      <c r="O107" s="46">
        <f t="shared" si="120"/>
        <v>0</v>
      </c>
      <c r="P107" s="46">
        <f t="shared" ref="P107:R118" si="124">IF(BI107=0,SUM(Y107+AB107+AE107+AH107+AK107+AN107+AQ107+AT107+AW107+AZ107+BC107+BF107),BI107)</f>
        <v>0</v>
      </c>
      <c r="Q107" s="46">
        <f t="shared" si="124"/>
        <v>0</v>
      </c>
      <c r="R107" s="46">
        <f t="shared" si="124"/>
        <v>0</v>
      </c>
      <c r="S107" s="46">
        <f t="shared" si="121"/>
        <v>0</v>
      </c>
      <c r="T107" s="46">
        <f t="shared" si="121"/>
        <v>0</v>
      </c>
      <c r="U107" s="46">
        <f t="shared" si="122"/>
        <v>0</v>
      </c>
      <c r="V107" s="47" t="e">
        <f t="shared" si="110"/>
        <v>#DIV/0!</v>
      </c>
      <c r="W107" s="47" t="e">
        <f t="shared" si="110"/>
        <v>#DIV/0!</v>
      </c>
      <c r="X107" s="47" t="e">
        <f t="shared" si="123"/>
        <v>#DIV/0!</v>
      </c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8"/>
      <c r="BM107" s="49"/>
      <c r="BN107" s="49"/>
      <c r="BO107" s="49"/>
      <c r="BP107" s="49"/>
    </row>
    <row r="108" spans="1:68" ht="15.75" customHeight="1">
      <c r="A108" s="38"/>
      <c r="B108" s="148" t="s">
        <v>230</v>
      </c>
      <c r="C108" s="50" t="s">
        <v>231</v>
      </c>
      <c r="D108" s="152" t="s">
        <v>232</v>
      </c>
      <c r="E108" s="41">
        <v>3000</v>
      </c>
      <c r="F108" s="42">
        <v>10000</v>
      </c>
      <c r="G108" s="43">
        <f t="shared" si="106"/>
        <v>0</v>
      </c>
      <c r="H108" s="43">
        <f t="shared" si="107"/>
        <v>0</v>
      </c>
      <c r="I108" s="45"/>
      <c r="J108" s="45">
        <v>19996.900000000001</v>
      </c>
      <c r="K108" s="45"/>
      <c r="L108" s="45"/>
      <c r="M108" s="46">
        <f t="shared" si="120"/>
        <v>0</v>
      </c>
      <c r="N108" s="46">
        <f t="shared" si="120"/>
        <v>0</v>
      </c>
      <c r="O108" s="46">
        <f t="shared" si="120"/>
        <v>0</v>
      </c>
      <c r="P108" s="46">
        <f t="shared" si="124"/>
        <v>0</v>
      </c>
      <c r="Q108" s="46">
        <f t="shared" si="124"/>
        <v>0</v>
      </c>
      <c r="R108" s="46">
        <f t="shared" si="124"/>
        <v>0</v>
      </c>
      <c r="S108" s="46">
        <f t="shared" si="121"/>
        <v>0</v>
      </c>
      <c r="T108" s="46">
        <f t="shared" si="121"/>
        <v>19996.900000000001</v>
      </c>
      <c r="U108" s="46">
        <f t="shared" si="122"/>
        <v>0</v>
      </c>
      <c r="V108" s="47" t="e">
        <f t="shared" si="110"/>
        <v>#DIV/0!</v>
      </c>
      <c r="W108" s="47">
        <f t="shared" si="110"/>
        <v>0</v>
      </c>
      <c r="X108" s="47" t="e">
        <f t="shared" si="123"/>
        <v>#DIV/0!</v>
      </c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8"/>
      <c r="BM108" s="49"/>
      <c r="BN108" s="49"/>
      <c r="BO108" s="49"/>
      <c r="BP108" s="49"/>
    </row>
    <row r="109" spans="1:68" ht="15.75" customHeight="1">
      <c r="A109" s="38"/>
      <c r="B109" s="148" t="s">
        <v>233</v>
      </c>
      <c r="C109" s="39" t="s">
        <v>234</v>
      </c>
      <c r="D109" s="87" t="s">
        <v>235</v>
      </c>
      <c r="E109" s="41"/>
      <c r="F109" s="42"/>
      <c r="G109" s="43" t="e">
        <f t="shared" si="106"/>
        <v>#DIV/0!</v>
      </c>
      <c r="H109" s="43" t="e">
        <f t="shared" si="107"/>
        <v>#DIV/0!</v>
      </c>
      <c r="I109" s="45"/>
      <c r="J109" s="65">
        <v>52560</v>
      </c>
      <c r="K109" s="65"/>
      <c r="L109" s="45"/>
      <c r="M109" s="46">
        <f t="shared" si="120"/>
        <v>0</v>
      </c>
      <c r="N109" s="46">
        <f t="shared" si="120"/>
        <v>52560</v>
      </c>
      <c r="O109" s="46">
        <f t="shared" si="120"/>
        <v>0</v>
      </c>
      <c r="P109" s="46">
        <f t="shared" si="124"/>
        <v>0</v>
      </c>
      <c r="Q109" s="46">
        <f t="shared" si="124"/>
        <v>52560</v>
      </c>
      <c r="R109" s="46">
        <f t="shared" si="124"/>
        <v>0</v>
      </c>
      <c r="S109" s="46">
        <f t="shared" si="121"/>
        <v>0</v>
      </c>
      <c r="T109" s="46">
        <f t="shared" si="121"/>
        <v>0</v>
      </c>
      <c r="U109" s="46">
        <f t="shared" si="122"/>
        <v>0</v>
      </c>
      <c r="V109" s="47" t="e">
        <f t="shared" si="110"/>
        <v>#DIV/0!</v>
      </c>
      <c r="W109" s="47">
        <f t="shared" si="110"/>
        <v>1</v>
      </c>
      <c r="X109" s="47" t="e">
        <f t="shared" si="123"/>
        <v>#DIV/0!</v>
      </c>
      <c r="Y109" s="45"/>
      <c r="Z109" s="45">
        <v>52560</v>
      </c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>
        <v>0</v>
      </c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8"/>
      <c r="BM109" s="49"/>
      <c r="BN109" s="49"/>
      <c r="BO109" s="49"/>
      <c r="BP109" s="49"/>
    </row>
    <row r="110" spans="1:68" ht="16.5" customHeight="1">
      <c r="A110" s="38"/>
      <c r="B110" s="148"/>
      <c r="C110" s="39" t="s">
        <v>236</v>
      </c>
      <c r="D110" s="152" t="s">
        <v>237</v>
      </c>
      <c r="E110" s="110"/>
      <c r="F110" s="91"/>
      <c r="G110" s="43" t="e">
        <f t="shared" si="106"/>
        <v>#DIV/0!</v>
      </c>
      <c r="H110" s="43" t="e">
        <f t="shared" si="107"/>
        <v>#DIV/0!</v>
      </c>
      <c r="I110" s="45"/>
      <c r="J110" s="45"/>
      <c r="K110" s="45"/>
      <c r="L110" s="45"/>
      <c r="M110" s="46">
        <f t="shared" si="120"/>
        <v>0</v>
      </c>
      <c r="N110" s="46">
        <f t="shared" si="120"/>
        <v>0</v>
      </c>
      <c r="O110" s="46">
        <f t="shared" si="120"/>
        <v>0</v>
      </c>
      <c r="P110" s="46">
        <f t="shared" si="124"/>
        <v>0</v>
      </c>
      <c r="Q110" s="46">
        <f t="shared" si="124"/>
        <v>0</v>
      </c>
      <c r="R110" s="46">
        <f t="shared" si="124"/>
        <v>0</v>
      </c>
      <c r="S110" s="46">
        <f t="shared" si="121"/>
        <v>0</v>
      </c>
      <c r="T110" s="46">
        <f t="shared" si="121"/>
        <v>0</v>
      </c>
      <c r="U110" s="46">
        <f t="shared" si="122"/>
        <v>0</v>
      </c>
      <c r="V110" s="47" t="e">
        <f t="shared" ref="V110:W125" si="125">M110/I110</f>
        <v>#DIV/0!</v>
      </c>
      <c r="W110" s="47" t="e">
        <f t="shared" si="125"/>
        <v>#DIV/0!</v>
      </c>
      <c r="X110" s="47" t="e">
        <f t="shared" si="123"/>
        <v>#DIV/0!</v>
      </c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8"/>
      <c r="BM110" s="49"/>
      <c r="BN110" s="49"/>
      <c r="BO110" s="49"/>
      <c r="BP110" s="49"/>
    </row>
    <row r="111" spans="1:68" ht="17.25" customHeight="1">
      <c r="A111" s="38"/>
      <c r="B111" s="148"/>
      <c r="C111" s="39" t="s">
        <v>196</v>
      </c>
      <c r="D111" s="87" t="s">
        <v>238</v>
      </c>
      <c r="E111" s="110"/>
      <c r="F111" s="154"/>
      <c r="G111" s="43" t="e">
        <f t="shared" si="106"/>
        <v>#DIV/0!</v>
      </c>
      <c r="H111" s="43" t="e">
        <f t="shared" si="107"/>
        <v>#DIV/0!</v>
      </c>
      <c r="I111" s="45"/>
      <c r="J111" s="45"/>
      <c r="K111" s="45"/>
      <c r="L111" s="45"/>
      <c r="M111" s="46">
        <f t="shared" si="120"/>
        <v>0</v>
      </c>
      <c r="N111" s="46">
        <f t="shared" si="120"/>
        <v>0</v>
      </c>
      <c r="O111" s="46">
        <f t="shared" si="120"/>
        <v>0</v>
      </c>
      <c r="P111" s="46">
        <f t="shared" si="124"/>
        <v>0</v>
      </c>
      <c r="Q111" s="46">
        <f t="shared" si="124"/>
        <v>0</v>
      </c>
      <c r="R111" s="46">
        <f t="shared" si="124"/>
        <v>0</v>
      </c>
      <c r="S111" s="46">
        <f t="shared" si="121"/>
        <v>0</v>
      </c>
      <c r="T111" s="46">
        <f t="shared" si="121"/>
        <v>0</v>
      </c>
      <c r="U111" s="46">
        <f t="shared" si="122"/>
        <v>0</v>
      </c>
      <c r="V111" s="47" t="e">
        <f t="shared" si="125"/>
        <v>#DIV/0!</v>
      </c>
      <c r="W111" s="47" t="e">
        <f t="shared" si="125"/>
        <v>#DIV/0!</v>
      </c>
      <c r="X111" s="47" t="e">
        <f t="shared" si="123"/>
        <v>#DIV/0!</v>
      </c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8"/>
      <c r="BM111" s="49"/>
      <c r="BN111" s="49"/>
      <c r="BO111" s="49"/>
      <c r="BP111" s="49"/>
    </row>
    <row r="112" spans="1:68" ht="15.75" customHeight="1">
      <c r="A112" s="38"/>
      <c r="B112" s="148" t="s">
        <v>239</v>
      </c>
      <c r="C112" s="39" t="s">
        <v>203</v>
      </c>
      <c r="D112" s="40" t="s">
        <v>240</v>
      </c>
      <c r="E112" s="110">
        <v>0</v>
      </c>
      <c r="F112" s="110">
        <v>0</v>
      </c>
      <c r="G112" s="43" t="e">
        <f t="shared" si="106"/>
        <v>#DIV/0!</v>
      </c>
      <c r="H112" s="43" t="e">
        <f t="shared" si="107"/>
        <v>#DIV/0!</v>
      </c>
      <c r="I112" s="45"/>
      <c r="J112" s="45">
        <v>3207</v>
      </c>
      <c r="K112" s="45"/>
      <c r="L112" s="155"/>
      <c r="M112" s="46">
        <f t="shared" si="120"/>
        <v>0</v>
      </c>
      <c r="N112" s="46">
        <f t="shared" si="120"/>
        <v>0</v>
      </c>
      <c r="O112" s="46">
        <f t="shared" si="120"/>
        <v>0</v>
      </c>
      <c r="P112" s="46">
        <f t="shared" si="124"/>
        <v>0</v>
      </c>
      <c r="Q112" s="46">
        <f t="shared" si="124"/>
        <v>0</v>
      </c>
      <c r="R112" s="46">
        <f t="shared" si="124"/>
        <v>0</v>
      </c>
      <c r="S112" s="46">
        <f t="shared" si="121"/>
        <v>0</v>
      </c>
      <c r="T112" s="46">
        <f t="shared" si="121"/>
        <v>3207</v>
      </c>
      <c r="U112" s="46">
        <f t="shared" si="122"/>
        <v>0</v>
      </c>
      <c r="V112" s="47" t="e">
        <f t="shared" si="125"/>
        <v>#DIV/0!</v>
      </c>
      <c r="W112" s="47">
        <f t="shared" si="125"/>
        <v>0</v>
      </c>
      <c r="X112" s="47" t="e">
        <f t="shared" si="123"/>
        <v>#DIV/0!</v>
      </c>
      <c r="Y112" s="45"/>
      <c r="Z112" s="45"/>
      <c r="AA112" s="45"/>
      <c r="AB112" s="45"/>
      <c r="AC112" s="45"/>
      <c r="AD112" s="45"/>
      <c r="AE112" s="1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8"/>
      <c r="BM112" s="49"/>
      <c r="BN112" s="49"/>
      <c r="BO112" s="49"/>
      <c r="BP112" s="49"/>
    </row>
    <row r="113" spans="1:68" ht="15.75" customHeight="1">
      <c r="A113" s="157"/>
      <c r="B113" s="157"/>
      <c r="C113" s="158" t="s">
        <v>241</v>
      </c>
      <c r="D113" s="87" t="s">
        <v>242</v>
      </c>
      <c r="E113" s="154"/>
      <c r="F113" s="154"/>
      <c r="G113" s="99" t="e">
        <f t="shared" si="106"/>
        <v>#DIV/0!</v>
      </c>
      <c r="H113" s="99" t="e">
        <f t="shared" si="107"/>
        <v>#DIV/0!</v>
      </c>
      <c r="I113" s="159"/>
      <c r="J113" s="160"/>
      <c r="K113" s="160"/>
      <c r="L113" s="160"/>
      <c r="M113" s="31">
        <f t="shared" si="120"/>
        <v>0</v>
      </c>
      <c r="N113" s="31">
        <f t="shared" si="120"/>
        <v>0</v>
      </c>
      <c r="O113" s="31">
        <f t="shared" si="120"/>
        <v>0</v>
      </c>
      <c r="P113" s="46">
        <f t="shared" si="124"/>
        <v>0</v>
      </c>
      <c r="Q113" s="46">
        <f t="shared" si="124"/>
        <v>0</v>
      </c>
      <c r="R113" s="46">
        <f t="shared" si="124"/>
        <v>0</v>
      </c>
      <c r="S113" s="46">
        <f t="shared" si="121"/>
        <v>0</v>
      </c>
      <c r="T113" s="46">
        <f t="shared" si="121"/>
        <v>0</v>
      </c>
      <c r="U113" s="46">
        <f t="shared" si="122"/>
        <v>0</v>
      </c>
      <c r="V113" s="28" t="e">
        <f t="shared" si="125"/>
        <v>#DIV/0!</v>
      </c>
      <c r="W113" s="28" t="e">
        <f t="shared" si="125"/>
        <v>#DIV/0!</v>
      </c>
      <c r="X113" s="28" t="e">
        <f t="shared" si="123"/>
        <v>#DIV/0!</v>
      </c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1"/>
      <c r="BM113" s="162"/>
      <c r="BN113" s="162"/>
      <c r="BO113" s="162"/>
      <c r="BP113" s="162"/>
    </row>
    <row r="114" spans="1:68" ht="15.75" customHeight="1">
      <c r="A114" s="126"/>
      <c r="B114" s="126"/>
      <c r="C114" s="163"/>
      <c r="D114" s="128" t="s">
        <v>243</v>
      </c>
      <c r="E114" s="129">
        <f t="shared" ref="E114:F114" si="126">SUM(E115:E118)</f>
        <v>23296.54</v>
      </c>
      <c r="F114" s="129">
        <f t="shared" si="126"/>
        <v>0</v>
      </c>
      <c r="G114" s="164">
        <f t="shared" si="106"/>
        <v>0</v>
      </c>
      <c r="H114" s="164">
        <f t="shared" si="107"/>
        <v>0</v>
      </c>
      <c r="I114" s="129">
        <f t="shared" ref="I114:J114" si="127">SUM(I115:I118)</f>
        <v>0</v>
      </c>
      <c r="J114" s="129">
        <f t="shared" si="127"/>
        <v>0</v>
      </c>
      <c r="K114" s="129"/>
      <c r="L114" s="129">
        <f t="shared" ref="L114:O114" si="128">SUM(L115:L118)</f>
        <v>0</v>
      </c>
      <c r="M114" s="129">
        <f t="shared" si="128"/>
        <v>0</v>
      </c>
      <c r="N114" s="129">
        <f t="shared" si="128"/>
        <v>0</v>
      </c>
      <c r="O114" s="129">
        <f t="shared" si="128"/>
        <v>0</v>
      </c>
      <c r="P114" s="129">
        <f t="shared" si="124"/>
        <v>0</v>
      </c>
      <c r="Q114" s="129">
        <f t="shared" si="124"/>
        <v>0</v>
      </c>
      <c r="R114" s="129">
        <f t="shared" si="124"/>
        <v>0</v>
      </c>
      <c r="S114" s="129">
        <f t="shared" ref="S114:U114" si="129">SUM(S115:S118)</f>
        <v>0</v>
      </c>
      <c r="T114" s="129">
        <f t="shared" si="129"/>
        <v>0</v>
      </c>
      <c r="U114" s="129">
        <f t="shared" si="129"/>
        <v>0</v>
      </c>
      <c r="V114" s="132" t="e">
        <f t="shared" si="125"/>
        <v>#DIV/0!</v>
      </c>
      <c r="W114" s="132" t="e">
        <f t="shared" si="125"/>
        <v>#DIV/0!</v>
      </c>
      <c r="X114" s="132" t="e">
        <f t="shared" si="123"/>
        <v>#DIV/0!</v>
      </c>
      <c r="Y114" s="129">
        <f t="shared" ref="Y114:BK114" si="130">SUM(Y115:Y118)</f>
        <v>0</v>
      </c>
      <c r="Z114" s="129">
        <f t="shared" si="130"/>
        <v>0</v>
      </c>
      <c r="AA114" s="129">
        <f t="shared" si="130"/>
        <v>0</v>
      </c>
      <c r="AB114" s="129">
        <f t="shared" si="130"/>
        <v>0</v>
      </c>
      <c r="AC114" s="129">
        <f t="shared" si="130"/>
        <v>0</v>
      </c>
      <c r="AD114" s="129">
        <f t="shared" si="130"/>
        <v>0</v>
      </c>
      <c r="AE114" s="129">
        <f t="shared" si="130"/>
        <v>0</v>
      </c>
      <c r="AF114" s="129">
        <f t="shared" si="130"/>
        <v>0</v>
      </c>
      <c r="AG114" s="129">
        <f t="shared" si="130"/>
        <v>0</v>
      </c>
      <c r="AH114" s="129">
        <f t="shared" si="130"/>
        <v>0</v>
      </c>
      <c r="AI114" s="129">
        <f t="shared" si="130"/>
        <v>0</v>
      </c>
      <c r="AJ114" s="129">
        <f t="shared" si="130"/>
        <v>0</v>
      </c>
      <c r="AK114" s="129">
        <f t="shared" si="130"/>
        <v>0</v>
      </c>
      <c r="AL114" s="129">
        <f t="shared" si="130"/>
        <v>0</v>
      </c>
      <c r="AM114" s="129">
        <f t="shared" si="130"/>
        <v>0</v>
      </c>
      <c r="AN114" s="129">
        <f t="shared" si="130"/>
        <v>0</v>
      </c>
      <c r="AO114" s="129">
        <f t="shared" si="130"/>
        <v>0</v>
      </c>
      <c r="AP114" s="129">
        <f t="shared" si="130"/>
        <v>0</v>
      </c>
      <c r="AQ114" s="129">
        <f t="shared" si="130"/>
        <v>0</v>
      </c>
      <c r="AR114" s="129">
        <f t="shared" si="130"/>
        <v>0</v>
      </c>
      <c r="AS114" s="129">
        <f t="shared" si="130"/>
        <v>0</v>
      </c>
      <c r="AT114" s="129">
        <f t="shared" si="130"/>
        <v>0</v>
      </c>
      <c r="AU114" s="129">
        <f t="shared" si="130"/>
        <v>0</v>
      </c>
      <c r="AV114" s="129">
        <f t="shared" si="130"/>
        <v>0</v>
      </c>
      <c r="AW114" s="129">
        <f t="shared" si="130"/>
        <v>0</v>
      </c>
      <c r="AX114" s="129">
        <f t="shared" si="130"/>
        <v>0</v>
      </c>
      <c r="AY114" s="129">
        <f t="shared" si="130"/>
        <v>0</v>
      </c>
      <c r="AZ114" s="129">
        <f t="shared" si="130"/>
        <v>0</v>
      </c>
      <c r="BA114" s="129">
        <f t="shared" si="130"/>
        <v>0</v>
      </c>
      <c r="BB114" s="129">
        <f t="shared" si="130"/>
        <v>0</v>
      </c>
      <c r="BC114" s="129">
        <f t="shared" si="130"/>
        <v>0</v>
      </c>
      <c r="BD114" s="129">
        <f t="shared" si="130"/>
        <v>0</v>
      </c>
      <c r="BE114" s="129">
        <f t="shared" si="130"/>
        <v>0</v>
      </c>
      <c r="BF114" s="129">
        <f t="shared" si="130"/>
        <v>0</v>
      </c>
      <c r="BG114" s="129">
        <f t="shared" si="130"/>
        <v>0</v>
      </c>
      <c r="BH114" s="129">
        <f t="shared" si="130"/>
        <v>0</v>
      </c>
      <c r="BI114" s="129">
        <f t="shared" si="130"/>
        <v>0</v>
      </c>
      <c r="BJ114" s="129">
        <f t="shared" si="130"/>
        <v>0</v>
      </c>
      <c r="BK114" s="129">
        <f t="shared" si="130"/>
        <v>0</v>
      </c>
      <c r="BL114" s="101"/>
      <c r="BM114" s="102"/>
      <c r="BN114" s="102"/>
      <c r="BO114" s="102"/>
      <c r="BP114" s="102"/>
    </row>
    <row r="115" spans="1:68" ht="15.75" customHeight="1">
      <c r="A115" s="38"/>
      <c r="B115" s="38"/>
      <c r="C115" s="39" t="s">
        <v>244</v>
      </c>
      <c r="D115" s="40" t="s">
        <v>245</v>
      </c>
      <c r="E115" s="110">
        <v>18000</v>
      </c>
      <c r="F115" s="110"/>
      <c r="G115" s="43">
        <f t="shared" si="106"/>
        <v>0</v>
      </c>
      <c r="H115" s="43">
        <f t="shared" si="107"/>
        <v>0</v>
      </c>
      <c r="I115" s="85"/>
      <c r="J115" s="45"/>
      <c r="K115" s="45"/>
      <c r="L115" s="44"/>
      <c r="M115" s="46">
        <f t="shared" ref="M115:O118" si="131">Y115+AB115+AE115+AH115+AK115+AN115+AQ115+AT115+AW115+AZ115+BC115+BF115</f>
        <v>0</v>
      </c>
      <c r="N115" s="46">
        <f t="shared" si="131"/>
        <v>0</v>
      </c>
      <c r="O115" s="46">
        <f t="shared" si="131"/>
        <v>0</v>
      </c>
      <c r="P115" s="46">
        <f t="shared" si="124"/>
        <v>0</v>
      </c>
      <c r="Q115" s="46">
        <f t="shared" si="124"/>
        <v>0</v>
      </c>
      <c r="R115" s="46">
        <f t="shared" si="124"/>
        <v>0</v>
      </c>
      <c r="S115" s="46">
        <f t="shared" ref="S115:T118" si="132">I115-M115</f>
        <v>0</v>
      </c>
      <c r="T115" s="46">
        <f t="shared" si="132"/>
        <v>0</v>
      </c>
      <c r="U115" s="46">
        <f t="shared" ref="U115:U118" si="133">L115-O115</f>
        <v>0</v>
      </c>
      <c r="V115" s="47" t="e">
        <f t="shared" si="125"/>
        <v>#DIV/0!</v>
      </c>
      <c r="W115" s="47" t="e">
        <f t="shared" si="125"/>
        <v>#DIV/0!</v>
      </c>
      <c r="X115" s="47" t="e">
        <f t="shared" si="123"/>
        <v>#DIV/0!</v>
      </c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>
        <v>0</v>
      </c>
      <c r="BG115" s="45"/>
      <c r="BH115" s="45"/>
      <c r="BI115" s="45"/>
      <c r="BJ115" s="45"/>
      <c r="BK115" s="45"/>
      <c r="BL115" s="48"/>
      <c r="BM115" s="49"/>
      <c r="BN115" s="49"/>
      <c r="BO115" s="49"/>
      <c r="BP115" s="49"/>
    </row>
    <row r="116" spans="1:68" ht="15.75" customHeight="1">
      <c r="A116" s="38"/>
      <c r="B116" s="38"/>
      <c r="C116" s="39" t="s">
        <v>246</v>
      </c>
      <c r="D116" s="40" t="s">
        <v>247</v>
      </c>
      <c r="E116" s="110">
        <v>5296.54</v>
      </c>
      <c r="F116" s="110"/>
      <c r="G116" s="43">
        <f t="shared" si="106"/>
        <v>0</v>
      </c>
      <c r="H116" s="43">
        <f t="shared" si="107"/>
        <v>0</v>
      </c>
      <c r="I116" s="45"/>
      <c r="J116" s="45"/>
      <c r="K116" s="45"/>
      <c r="L116" s="44"/>
      <c r="M116" s="46">
        <f t="shared" si="131"/>
        <v>0</v>
      </c>
      <c r="N116" s="46">
        <f t="shared" si="131"/>
        <v>0</v>
      </c>
      <c r="O116" s="46">
        <f t="shared" si="131"/>
        <v>0</v>
      </c>
      <c r="P116" s="46">
        <f t="shared" si="124"/>
        <v>0</v>
      </c>
      <c r="Q116" s="46">
        <f t="shared" si="124"/>
        <v>0</v>
      </c>
      <c r="R116" s="46">
        <f t="shared" si="124"/>
        <v>0</v>
      </c>
      <c r="S116" s="46">
        <f t="shared" si="132"/>
        <v>0</v>
      </c>
      <c r="T116" s="46">
        <f t="shared" si="132"/>
        <v>0</v>
      </c>
      <c r="U116" s="46">
        <f t="shared" si="133"/>
        <v>0</v>
      </c>
      <c r="V116" s="47" t="e">
        <f t="shared" si="125"/>
        <v>#DIV/0!</v>
      </c>
      <c r="W116" s="47" t="e">
        <f t="shared" si="125"/>
        <v>#DIV/0!</v>
      </c>
      <c r="X116" s="47" t="e">
        <f t="shared" si="123"/>
        <v>#DIV/0!</v>
      </c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8"/>
      <c r="BM116" s="49"/>
      <c r="BN116" s="49"/>
      <c r="BO116" s="49"/>
      <c r="BP116" s="49"/>
    </row>
    <row r="117" spans="1:68" ht="15.75" customHeight="1">
      <c r="A117" s="38"/>
      <c r="B117" s="38"/>
      <c r="C117" s="39"/>
      <c r="D117" s="40" t="s">
        <v>248</v>
      </c>
      <c r="E117" s="110"/>
      <c r="F117" s="110"/>
      <c r="G117" s="43"/>
      <c r="H117" s="43"/>
      <c r="I117" s="45"/>
      <c r="J117" s="45"/>
      <c r="K117" s="45"/>
      <c r="L117" s="44"/>
      <c r="M117" s="46">
        <f t="shared" si="131"/>
        <v>0</v>
      </c>
      <c r="N117" s="46">
        <f t="shared" si="131"/>
        <v>0</v>
      </c>
      <c r="O117" s="46">
        <f t="shared" si="131"/>
        <v>0</v>
      </c>
      <c r="P117" s="46">
        <f t="shared" si="124"/>
        <v>0</v>
      </c>
      <c r="Q117" s="46">
        <f t="shared" si="124"/>
        <v>0</v>
      </c>
      <c r="R117" s="46">
        <f t="shared" si="124"/>
        <v>0</v>
      </c>
      <c r="S117" s="46">
        <f t="shared" si="132"/>
        <v>0</v>
      </c>
      <c r="T117" s="46">
        <f t="shared" si="132"/>
        <v>0</v>
      </c>
      <c r="U117" s="46">
        <f t="shared" si="133"/>
        <v>0</v>
      </c>
      <c r="V117" s="47" t="e">
        <f t="shared" si="125"/>
        <v>#DIV/0!</v>
      </c>
      <c r="W117" s="47"/>
      <c r="X117" s="47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8"/>
      <c r="BM117" s="49"/>
      <c r="BN117" s="49"/>
      <c r="BO117" s="49"/>
      <c r="BP117" s="49"/>
    </row>
    <row r="118" spans="1:68" ht="15.75" customHeight="1">
      <c r="A118" s="38"/>
      <c r="B118" s="38"/>
      <c r="C118" s="39" t="s">
        <v>196</v>
      </c>
      <c r="D118" s="40" t="s">
        <v>238</v>
      </c>
      <c r="E118" s="110"/>
      <c r="F118" s="110"/>
      <c r="G118" s="43" t="e">
        <f>I118/E118</f>
        <v>#DIV/0!</v>
      </c>
      <c r="H118" s="43" t="e">
        <f t="shared" ref="H118:H127" si="134">M118/E118</f>
        <v>#DIV/0!</v>
      </c>
      <c r="I118" s="45"/>
      <c r="J118" s="45"/>
      <c r="K118" s="45"/>
      <c r="L118" s="44"/>
      <c r="M118" s="46">
        <f t="shared" si="131"/>
        <v>0</v>
      </c>
      <c r="N118" s="46">
        <f t="shared" si="131"/>
        <v>0</v>
      </c>
      <c r="O118" s="46">
        <f t="shared" si="131"/>
        <v>0</v>
      </c>
      <c r="P118" s="46">
        <f t="shared" si="124"/>
        <v>0</v>
      </c>
      <c r="Q118" s="46">
        <f t="shared" si="124"/>
        <v>0</v>
      </c>
      <c r="R118" s="46">
        <f t="shared" si="124"/>
        <v>0</v>
      </c>
      <c r="S118" s="46">
        <f t="shared" si="132"/>
        <v>0</v>
      </c>
      <c r="T118" s="46">
        <f t="shared" si="132"/>
        <v>0</v>
      </c>
      <c r="U118" s="46">
        <f t="shared" si="133"/>
        <v>0</v>
      </c>
      <c r="V118" s="47" t="e">
        <f t="shared" si="125"/>
        <v>#DIV/0!</v>
      </c>
      <c r="W118" s="47" t="e">
        <f t="shared" si="125"/>
        <v>#DIV/0!</v>
      </c>
      <c r="X118" s="47" t="e">
        <f t="shared" ref="X118:X127" si="135">O118/L118</f>
        <v>#DIV/0!</v>
      </c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8"/>
      <c r="BM118" s="49"/>
      <c r="BN118" s="49"/>
      <c r="BO118" s="49"/>
      <c r="BP118" s="49"/>
    </row>
    <row r="119" spans="1:68" ht="15.75" customHeight="1">
      <c r="A119" s="126"/>
      <c r="B119" s="126"/>
      <c r="C119" s="163"/>
      <c r="D119" s="128" t="s">
        <v>249</v>
      </c>
      <c r="E119" s="129">
        <f t="shared" ref="E119:G119" si="136">E120+E130+E136+E140</f>
        <v>152177.47999999998</v>
      </c>
      <c r="F119" s="129">
        <f t="shared" si="136"/>
        <v>1173964.47</v>
      </c>
      <c r="G119" s="165" t="e">
        <f t="shared" si="136"/>
        <v>#DIV/0!</v>
      </c>
      <c r="H119" s="164">
        <f t="shared" si="134"/>
        <v>0</v>
      </c>
      <c r="I119" s="129">
        <f t="shared" ref="I119:U119" si="137">I120+I130+I136+I140</f>
        <v>0</v>
      </c>
      <c r="J119" s="129">
        <f t="shared" si="137"/>
        <v>665873.97</v>
      </c>
      <c r="K119" s="129">
        <f t="shared" si="137"/>
        <v>0</v>
      </c>
      <c r="L119" s="129">
        <f t="shared" si="137"/>
        <v>0</v>
      </c>
      <c r="M119" s="129">
        <f t="shared" si="137"/>
        <v>0</v>
      </c>
      <c r="N119" s="129">
        <f>N120+N130+N136+N140</f>
        <v>124868.24999999999</v>
      </c>
      <c r="O119" s="129">
        <f t="shared" si="137"/>
        <v>0</v>
      </c>
      <c r="P119" s="129">
        <f t="shared" si="137"/>
        <v>0</v>
      </c>
      <c r="Q119" s="129">
        <f t="shared" si="137"/>
        <v>124868.24999999999</v>
      </c>
      <c r="R119" s="129">
        <f t="shared" si="137"/>
        <v>0</v>
      </c>
      <c r="S119" s="129">
        <f t="shared" si="137"/>
        <v>0</v>
      </c>
      <c r="T119" s="129">
        <f t="shared" si="137"/>
        <v>541005.72</v>
      </c>
      <c r="U119" s="129">
        <f t="shared" si="137"/>
        <v>0</v>
      </c>
      <c r="V119" s="132" t="e">
        <f t="shared" si="125"/>
        <v>#DIV/0!</v>
      </c>
      <c r="W119" s="132">
        <f t="shared" si="125"/>
        <v>0.18752535108107618</v>
      </c>
      <c r="X119" s="132" t="e">
        <f t="shared" si="135"/>
        <v>#DIV/0!</v>
      </c>
      <c r="Y119" s="129">
        <f t="shared" ref="Y119:BK119" si="138">Y120+Y130+Y136+Y140</f>
        <v>0</v>
      </c>
      <c r="Z119" s="129">
        <f t="shared" si="138"/>
        <v>0</v>
      </c>
      <c r="AA119" s="129">
        <f t="shared" si="138"/>
        <v>0</v>
      </c>
      <c r="AB119" s="129">
        <f t="shared" si="138"/>
        <v>0</v>
      </c>
      <c r="AC119" s="129">
        <f t="shared" si="138"/>
        <v>61206.74</v>
      </c>
      <c r="AD119" s="129">
        <f t="shared" si="138"/>
        <v>0</v>
      </c>
      <c r="AE119" s="129">
        <f t="shared" si="138"/>
        <v>0</v>
      </c>
      <c r="AF119" s="129">
        <f t="shared" si="138"/>
        <v>63661.509999999995</v>
      </c>
      <c r="AG119" s="129">
        <f t="shared" si="138"/>
        <v>0</v>
      </c>
      <c r="AH119" s="129">
        <f t="shared" si="138"/>
        <v>0</v>
      </c>
      <c r="AI119" s="129">
        <f t="shared" si="138"/>
        <v>0</v>
      </c>
      <c r="AJ119" s="129">
        <f t="shared" si="138"/>
        <v>0</v>
      </c>
      <c r="AK119" s="129">
        <f t="shared" si="138"/>
        <v>0</v>
      </c>
      <c r="AL119" s="129">
        <f t="shared" si="138"/>
        <v>0</v>
      </c>
      <c r="AM119" s="129">
        <f t="shared" si="138"/>
        <v>0</v>
      </c>
      <c r="AN119" s="129">
        <f t="shared" si="138"/>
        <v>0</v>
      </c>
      <c r="AO119" s="129">
        <f t="shared" si="138"/>
        <v>0</v>
      </c>
      <c r="AP119" s="129">
        <f t="shared" si="138"/>
        <v>0</v>
      </c>
      <c r="AQ119" s="129">
        <f t="shared" si="138"/>
        <v>0</v>
      </c>
      <c r="AR119" s="129">
        <f t="shared" si="138"/>
        <v>0</v>
      </c>
      <c r="AS119" s="129">
        <f t="shared" si="138"/>
        <v>0</v>
      </c>
      <c r="AT119" s="129">
        <f t="shared" si="138"/>
        <v>0</v>
      </c>
      <c r="AU119" s="129">
        <f t="shared" si="138"/>
        <v>0</v>
      </c>
      <c r="AV119" s="129">
        <f t="shared" si="138"/>
        <v>0</v>
      </c>
      <c r="AW119" s="129">
        <f t="shared" si="138"/>
        <v>0</v>
      </c>
      <c r="AX119" s="129">
        <f t="shared" si="138"/>
        <v>0</v>
      </c>
      <c r="AY119" s="129">
        <f t="shared" si="138"/>
        <v>0</v>
      </c>
      <c r="AZ119" s="129">
        <f t="shared" si="138"/>
        <v>0</v>
      </c>
      <c r="BA119" s="129">
        <f t="shared" si="138"/>
        <v>0</v>
      </c>
      <c r="BB119" s="129">
        <f t="shared" si="138"/>
        <v>0</v>
      </c>
      <c r="BC119" s="129">
        <f t="shared" si="138"/>
        <v>0</v>
      </c>
      <c r="BD119" s="129">
        <f t="shared" si="138"/>
        <v>0</v>
      </c>
      <c r="BE119" s="129">
        <f t="shared" si="138"/>
        <v>0</v>
      </c>
      <c r="BF119" s="129">
        <f t="shared" si="138"/>
        <v>0</v>
      </c>
      <c r="BG119" s="129">
        <f t="shared" si="138"/>
        <v>0</v>
      </c>
      <c r="BH119" s="129">
        <f t="shared" si="138"/>
        <v>0</v>
      </c>
      <c r="BI119" s="129">
        <f t="shared" si="138"/>
        <v>0</v>
      </c>
      <c r="BJ119" s="129">
        <f t="shared" si="138"/>
        <v>0</v>
      </c>
      <c r="BK119" s="129">
        <f t="shared" si="138"/>
        <v>0</v>
      </c>
      <c r="BL119" s="166"/>
      <c r="BM119" s="167"/>
      <c r="BN119" s="167"/>
      <c r="BO119" s="167"/>
      <c r="BP119" s="167"/>
    </row>
    <row r="120" spans="1:68" ht="15.75" customHeight="1">
      <c r="A120" s="168"/>
      <c r="B120" s="168"/>
      <c r="C120" s="169"/>
      <c r="D120" s="170" t="s">
        <v>250</v>
      </c>
      <c r="E120" s="171">
        <f t="shared" ref="E120:F120" si="139">SUM(E121:E129)</f>
        <v>152177.47999999998</v>
      </c>
      <c r="F120" s="171">
        <f t="shared" si="139"/>
        <v>0</v>
      </c>
      <c r="G120" s="130">
        <f t="shared" ref="G120:G127" si="140">I120/E120</f>
        <v>0</v>
      </c>
      <c r="H120" s="130">
        <f t="shared" si="134"/>
        <v>0</v>
      </c>
      <c r="I120" s="171">
        <f t="shared" ref="I120:O120" si="141">SUM(I121:I129)</f>
        <v>0</v>
      </c>
      <c r="J120" s="171">
        <f t="shared" si="141"/>
        <v>457969.89</v>
      </c>
      <c r="K120" s="171">
        <f t="shared" si="141"/>
        <v>0</v>
      </c>
      <c r="L120" s="171">
        <f t="shared" si="141"/>
        <v>0</v>
      </c>
      <c r="M120" s="171">
        <f t="shared" si="141"/>
        <v>0</v>
      </c>
      <c r="N120" s="171">
        <f t="shared" si="141"/>
        <v>61206.74</v>
      </c>
      <c r="O120" s="171">
        <f t="shared" si="141"/>
        <v>0</v>
      </c>
      <c r="P120" s="172">
        <f t="shared" ref="P120:R135" si="142">IF(BI120=0,SUM(Y120+AB120+AE120+AH120+AK120+AN120+AQ120+AT120+AW120+AZ120+BC120+BF120),BI120)</f>
        <v>0</v>
      </c>
      <c r="Q120" s="172">
        <f t="shared" si="142"/>
        <v>61206.74</v>
      </c>
      <c r="R120" s="172">
        <f t="shared" si="142"/>
        <v>0</v>
      </c>
      <c r="S120" s="171">
        <f t="shared" ref="S120:U120" si="143">SUM(S121:S129)</f>
        <v>0</v>
      </c>
      <c r="T120" s="171">
        <f t="shared" si="143"/>
        <v>396763.15</v>
      </c>
      <c r="U120" s="171">
        <f t="shared" si="143"/>
        <v>0</v>
      </c>
      <c r="V120" s="131" t="e">
        <f t="shared" si="125"/>
        <v>#DIV/0!</v>
      </c>
      <c r="W120" s="131">
        <f t="shared" si="125"/>
        <v>0.13364795663749859</v>
      </c>
      <c r="X120" s="131" t="e">
        <f t="shared" si="135"/>
        <v>#DIV/0!</v>
      </c>
      <c r="Y120" s="171">
        <f t="shared" ref="Y120:BK120" si="144">SUM(Y121:Y129)</f>
        <v>0</v>
      </c>
      <c r="Z120" s="171">
        <f t="shared" si="144"/>
        <v>0</v>
      </c>
      <c r="AA120" s="171">
        <f t="shared" si="144"/>
        <v>0</v>
      </c>
      <c r="AB120" s="171">
        <f t="shared" si="144"/>
        <v>0</v>
      </c>
      <c r="AC120" s="171">
        <f t="shared" si="144"/>
        <v>61206.74</v>
      </c>
      <c r="AD120" s="171">
        <f t="shared" si="144"/>
        <v>0</v>
      </c>
      <c r="AE120" s="171">
        <f t="shared" si="144"/>
        <v>0</v>
      </c>
      <c r="AF120" s="171">
        <f t="shared" si="144"/>
        <v>0</v>
      </c>
      <c r="AG120" s="171">
        <f t="shared" si="144"/>
        <v>0</v>
      </c>
      <c r="AH120" s="171">
        <f t="shared" si="144"/>
        <v>0</v>
      </c>
      <c r="AI120" s="171">
        <f t="shared" si="144"/>
        <v>0</v>
      </c>
      <c r="AJ120" s="171">
        <f t="shared" si="144"/>
        <v>0</v>
      </c>
      <c r="AK120" s="171">
        <f t="shared" si="144"/>
        <v>0</v>
      </c>
      <c r="AL120" s="171">
        <f t="shared" si="144"/>
        <v>0</v>
      </c>
      <c r="AM120" s="171">
        <f t="shared" si="144"/>
        <v>0</v>
      </c>
      <c r="AN120" s="171">
        <f t="shared" si="144"/>
        <v>0</v>
      </c>
      <c r="AO120" s="171">
        <f t="shared" si="144"/>
        <v>0</v>
      </c>
      <c r="AP120" s="171">
        <f t="shared" si="144"/>
        <v>0</v>
      </c>
      <c r="AQ120" s="171">
        <f t="shared" si="144"/>
        <v>0</v>
      </c>
      <c r="AR120" s="171">
        <f t="shared" si="144"/>
        <v>0</v>
      </c>
      <c r="AS120" s="171">
        <f t="shared" si="144"/>
        <v>0</v>
      </c>
      <c r="AT120" s="171">
        <f t="shared" si="144"/>
        <v>0</v>
      </c>
      <c r="AU120" s="171">
        <f t="shared" si="144"/>
        <v>0</v>
      </c>
      <c r="AV120" s="171">
        <f t="shared" si="144"/>
        <v>0</v>
      </c>
      <c r="AW120" s="171">
        <f t="shared" si="144"/>
        <v>0</v>
      </c>
      <c r="AX120" s="171">
        <f t="shared" si="144"/>
        <v>0</v>
      </c>
      <c r="AY120" s="171">
        <f t="shared" si="144"/>
        <v>0</v>
      </c>
      <c r="AZ120" s="171">
        <f t="shared" si="144"/>
        <v>0</v>
      </c>
      <c r="BA120" s="171">
        <f t="shared" si="144"/>
        <v>0</v>
      </c>
      <c r="BB120" s="171">
        <f t="shared" si="144"/>
        <v>0</v>
      </c>
      <c r="BC120" s="171">
        <f t="shared" si="144"/>
        <v>0</v>
      </c>
      <c r="BD120" s="171">
        <f t="shared" si="144"/>
        <v>0</v>
      </c>
      <c r="BE120" s="171">
        <f t="shared" si="144"/>
        <v>0</v>
      </c>
      <c r="BF120" s="171">
        <f t="shared" si="144"/>
        <v>0</v>
      </c>
      <c r="BG120" s="171">
        <f t="shared" si="144"/>
        <v>0</v>
      </c>
      <c r="BH120" s="171">
        <f t="shared" si="144"/>
        <v>0</v>
      </c>
      <c r="BI120" s="171">
        <f t="shared" si="144"/>
        <v>0</v>
      </c>
      <c r="BJ120" s="171">
        <f t="shared" si="144"/>
        <v>0</v>
      </c>
      <c r="BK120" s="171">
        <f t="shared" si="144"/>
        <v>0</v>
      </c>
      <c r="BL120" s="173"/>
      <c r="BM120" s="174"/>
      <c r="BN120" s="174"/>
      <c r="BO120" s="174"/>
      <c r="BP120" s="174"/>
    </row>
    <row r="121" spans="1:68" ht="15.75" customHeight="1">
      <c r="A121" s="59"/>
      <c r="B121" s="59"/>
      <c r="C121" s="39" t="s">
        <v>251</v>
      </c>
      <c r="D121" s="40" t="s">
        <v>252</v>
      </c>
      <c r="E121" s="110">
        <v>116482.68</v>
      </c>
      <c r="F121" s="110"/>
      <c r="G121" s="43">
        <f t="shared" si="140"/>
        <v>0</v>
      </c>
      <c r="H121" s="43">
        <f t="shared" si="134"/>
        <v>0</v>
      </c>
      <c r="I121" s="45"/>
      <c r="J121" s="45"/>
      <c r="K121" s="45"/>
      <c r="L121" s="45"/>
      <c r="M121" s="46">
        <f t="shared" ref="M121:O129" si="145">Y121+AB121+AE121+AH121+AK121+AN121+AQ121+AT121+AW121+AZ121+BC121+BF121</f>
        <v>0</v>
      </c>
      <c r="N121" s="46">
        <f t="shared" si="145"/>
        <v>0</v>
      </c>
      <c r="O121" s="46">
        <f t="shared" si="145"/>
        <v>0</v>
      </c>
      <c r="P121" s="46">
        <f t="shared" si="142"/>
        <v>0</v>
      </c>
      <c r="Q121" s="46">
        <f t="shared" si="142"/>
        <v>0</v>
      </c>
      <c r="R121" s="46">
        <f t="shared" si="142"/>
        <v>0</v>
      </c>
      <c r="S121" s="46">
        <f t="shared" ref="S121:T129" si="146">I121-M121</f>
        <v>0</v>
      </c>
      <c r="T121" s="46">
        <f t="shared" si="146"/>
        <v>0</v>
      </c>
      <c r="U121" s="46">
        <f t="shared" ref="U121:U129" si="147">L121-O121</f>
        <v>0</v>
      </c>
      <c r="V121" s="43" t="e">
        <f t="shared" si="125"/>
        <v>#DIV/0!</v>
      </c>
      <c r="W121" s="43" t="e">
        <f t="shared" si="125"/>
        <v>#DIV/0!</v>
      </c>
      <c r="X121" s="43" t="e">
        <f t="shared" si="135"/>
        <v>#DIV/0!</v>
      </c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67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8"/>
      <c r="BM121" s="49"/>
      <c r="BN121" s="49"/>
      <c r="BO121" s="49"/>
      <c r="BP121" s="49"/>
    </row>
    <row r="122" spans="1:68" ht="15.75" customHeight="1">
      <c r="A122" s="59"/>
      <c r="B122" s="59"/>
      <c r="C122" s="39" t="s">
        <v>196</v>
      </c>
      <c r="D122" s="40" t="s">
        <v>253</v>
      </c>
      <c r="E122" s="110"/>
      <c r="F122" s="110"/>
      <c r="G122" s="43" t="e">
        <f t="shared" si="140"/>
        <v>#DIV/0!</v>
      </c>
      <c r="H122" s="43" t="e">
        <f t="shared" si="134"/>
        <v>#DIV/0!</v>
      </c>
      <c r="I122" s="45"/>
      <c r="J122" s="45"/>
      <c r="K122" s="45"/>
      <c r="L122" s="45"/>
      <c r="M122" s="46">
        <f t="shared" si="145"/>
        <v>0</v>
      </c>
      <c r="N122" s="46">
        <f t="shared" si="145"/>
        <v>0</v>
      </c>
      <c r="O122" s="46">
        <f t="shared" si="145"/>
        <v>0</v>
      </c>
      <c r="P122" s="46">
        <f t="shared" si="142"/>
        <v>0</v>
      </c>
      <c r="Q122" s="46">
        <f t="shared" si="142"/>
        <v>0</v>
      </c>
      <c r="R122" s="46">
        <f t="shared" si="142"/>
        <v>0</v>
      </c>
      <c r="S122" s="46">
        <f t="shared" si="146"/>
        <v>0</v>
      </c>
      <c r="T122" s="46">
        <f t="shared" si="146"/>
        <v>0</v>
      </c>
      <c r="U122" s="46">
        <f t="shared" si="147"/>
        <v>0</v>
      </c>
      <c r="V122" s="43" t="e">
        <f t="shared" si="125"/>
        <v>#DIV/0!</v>
      </c>
      <c r="W122" s="43" t="e">
        <f t="shared" si="125"/>
        <v>#DIV/0!</v>
      </c>
      <c r="X122" s="43" t="e">
        <f t="shared" si="135"/>
        <v>#DIV/0!</v>
      </c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67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8"/>
      <c r="BM122" s="49"/>
      <c r="BN122" s="49"/>
      <c r="BO122" s="49"/>
      <c r="BP122" s="49"/>
    </row>
    <row r="123" spans="1:68" ht="15.75" customHeight="1">
      <c r="A123" s="59"/>
      <c r="B123" s="59"/>
      <c r="C123" s="39" t="s">
        <v>254</v>
      </c>
      <c r="D123" s="40" t="s">
        <v>255</v>
      </c>
      <c r="E123" s="110"/>
      <c r="F123" s="110"/>
      <c r="G123" s="43" t="e">
        <f t="shared" si="140"/>
        <v>#DIV/0!</v>
      </c>
      <c r="H123" s="43" t="e">
        <f t="shared" si="134"/>
        <v>#DIV/0!</v>
      </c>
      <c r="I123" s="45"/>
      <c r="J123" s="45"/>
      <c r="K123" s="45"/>
      <c r="L123" s="45"/>
      <c r="M123" s="46">
        <f t="shared" si="145"/>
        <v>0</v>
      </c>
      <c r="N123" s="46">
        <f t="shared" si="145"/>
        <v>0</v>
      </c>
      <c r="O123" s="46">
        <f t="shared" si="145"/>
        <v>0</v>
      </c>
      <c r="P123" s="46">
        <f t="shared" si="142"/>
        <v>0</v>
      </c>
      <c r="Q123" s="46">
        <f t="shared" si="142"/>
        <v>0</v>
      </c>
      <c r="R123" s="46">
        <f t="shared" si="142"/>
        <v>0</v>
      </c>
      <c r="S123" s="46">
        <f t="shared" si="146"/>
        <v>0</v>
      </c>
      <c r="T123" s="46">
        <f t="shared" si="146"/>
        <v>0</v>
      </c>
      <c r="U123" s="46">
        <f t="shared" si="147"/>
        <v>0</v>
      </c>
      <c r="V123" s="43" t="e">
        <f t="shared" si="125"/>
        <v>#DIV/0!</v>
      </c>
      <c r="W123" s="43" t="e">
        <f t="shared" si="125"/>
        <v>#DIV/0!</v>
      </c>
      <c r="X123" s="43" t="e">
        <f t="shared" si="135"/>
        <v>#DIV/0!</v>
      </c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67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8"/>
      <c r="BM123" s="49"/>
      <c r="BN123" s="49"/>
      <c r="BO123" s="49"/>
      <c r="BP123" s="49"/>
    </row>
    <row r="124" spans="1:68" ht="18" customHeight="1">
      <c r="A124" s="59"/>
      <c r="B124" s="59"/>
      <c r="C124" s="39" t="s">
        <v>130</v>
      </c>
      <c r="D124" s="40" t="s">
        <v>256</v>
      </c>
      <c r="E124" s="110"/>
      <c r="F124" s="110"/>
      <c r="G124" s="43" t="e">
        <f t="shared" si="140"/>
        <v>#DIV/0!</v>
      </c>
      <c r="H124" s="43" t="e">
        <f t="shared" si="134"/>
        <v>#DIV/0!</v>
      </c>
      <c r="I124" s="45"/>
      <c r="J124" s="45"/>
      <c r="K124" s="45"/>
      <c r="L124" s="45"/>
      <c r="M124" s="46">
        <f t="shared" si="145"/>
        <v>0</v>
      </c>
      <c r="N124" s="46">
        <f t="shared" si="145"/>
        <v>0</v>
      </c>
      <c r="O124" s="46">
        <f t="shared" si="145"/>
        <v>0</v>
      </c>
      <c r="P124" s="46">
        <f t="shared" si="142"/>
        <v>0</v>
      </c>
      <c r="Q124" s="46">
        <f t="shared" si="142"/>
        <v>0</v>
      </c>
      <c r="R124" s="46">
        <f t="shared" si="142"/>
        <v>0</v>
      </c>
      <c r="S124" s="46">
        <f t="shared" si="146"/>
        <v>0</v>
      </c>
      <c r="T124" s="46">
        <f t="shared" si="146"/>
        <v>0</v>
      </c>
      <c r="U124" s="46">
        <f t="shared" si="147"/>
        <v>0</v>
      </c>
      <c r="V124" s="43" t="e">
        <f t="shared" si="125"/>
        <v>#DIV/0!</v>
      </c>
      <c r="W124" s="43" t="e">
        <f t="shared" si="125"/>
        <v>#DIV/0!</v>
      </c>
      <c r="X124" s="43" t="e">
        <f t="shared" si="135"/>
        <v>#DIV/0!</v>
      </c>
      <c r="Y124" s="45"/>
      <c r="Z124" s="45">
        <v>0</v>
      </c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67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8"/>
      <c r="BM124" s="49"/>
      <c r="BN124" s="49"/>
      <c r="BO124" s="49"/>
      <c r="BP124" s="49"/>
    </row>
    <row r="125" spans="1:68" ht="15.75" customHeight="1">
      <c r="A125" s="59"/>
      <c r="B125" s="86" t="s">
        <v>257</v>
      </c>
      <c r="C125" s="39" t="s">
        <v>130</v>
      </c>
      <c r="D125" s="87" t="s">
        <v>258</v>
      </c>
      <c r="E125" s="110"/>
      <c r="F125" s="110"/>
      <c r="G125" s="43" t="e">
        <f t="shared" si="140"/>
        <v>#DIV/0!</v>
      </c>
      <c r="H125" s="43" t="e">
        <f t="shared" si="134"/>
        <v>#DIV/0!</v>
      </c>
      <c r="I125" s="45"/>
      <c r="J125" s="112">
        <f>2187.61+388.49+200+59.9+14.5+358.9+1990</f>
        <v>5199.4000000000005</v>
      </c>
      <c r="K125" s="65"/>
      <c r="L125" s="45"/>
      <c r="M125" s="46">
        <f t="shared" si="145"/>
        <v>0</v>
      </c>
      <c r="N125" s="46">
        <f t="shared" si="145"/>
        <v>0</v>
      </c>
      <c r="O125" s="46">
        <f t="shared" si="145"/>
        <v>0</v>
      </c>
      <c r="P125" s="46">
        <f t="shared" si="142"/>
        <v>0</v>
      </c>
      <c r="Q125" s="46">
        <f t="shared" si="142"/>
        <v>0</v>
      </c>
      <c r="R125" s="46">
        <f t="shared" si="142"/>
        <v>0</v>
      </c>
      <c r="S125" s="46">
        <f t="shared" si="146"/>
        <v>0</v>
      </c>
      <c r="T125" s="46">
        <f t="shared" si="146"/>
        <v>5199.4000000000005</v>
      </c>
      <c r="U125" s="46">
        <f t="shared" si="147"/>
        <v>0</v>
      </c>
      <c r="V125" s="43" t="e">
        <f t="shared" si="125"/>
        <v>#DIV/0!</v>
      </c>
      <c r="W125" s="43">
        <f t="shared" si="125"/>
        <v>0</v>
      </c>
      <c r="X125" s="43" t="e">
        <f t="shared" si="135"/>
        <v>#DIV/0!</v>
      </c>
      <c r="Y125" s="45"/>
      <c r="Z125" s="45"/>
      <c r="AA125" s="45"/>
      <c r="AB125" s="45"/>
      <c r="AC125" s="45">
        <v>0</v>
      </c>
      <c r="AD125" s="45"/>
      <c r="AE125" s="45"/>
      <c r="AF125" s="45">
        <v>0</v>
      </c>
      <c r="AG125" s="45"/>
      <c r="AH125" s="45"/>
      <c r="AI125" s="45"/>
      <c r="AJ125" s="45"/>
      <c r="AK125" s="45"/>
      <c r="AL125" s="45">
        <v>0</v>
      </c>
      <c r="AM125" s="45"/>
      <c r="AN125" s="45"/>
      <c r="AO125" s="45"/>
      <c r="AP125" s="45"/>
      <c r="AQ125" s="45"/>
      <c r="AR125" s="45">
        <v>0</v>
      </c>
      <c r="AS125" s="45"/>
      <c r="AT125" s="67"/>
      <c r="AU125" s="45">
        <v>0</v>
      </c>
      <c r="AV125" s="45"/>
      <c r="AW125" s="45"/>
      <c r="AX125" s="45">
        <v>0</v>
      </c>
      <c r="AY125" s="45"/>
      <c r="AZ125" s="45"/>
      <c r="BA125" s="45">
        <v>0</v>
      </c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8"/>
      <c r="BM125" s="49"/>
      <c r="BN125" s="49"/>
      <c r="BO125" s="49"/>
      <c r="BP125" s="49"/>
    </row>
    <row r="126" spans="1:68" ht="15.75" customHeight="1">
      <c r="A126" s="59"/>
      <c r="B126" s="59"/>
      <c r="C126" s="39" t="s">
        <v>259</v>
      </c>
      <c r="D126" s="40" t="s">
        <v>260</v>
      </c>
      <c r="E126" s="110">
        <v>35694.800000000003</v>
      </c>
      <c r="F126" s="110"/>
      <c r="G126" s="43">
        <f t="shared" si="140"/>
        <v>0</v>
      </c>
      <c r="H126" s="43">
        <f t="shared" si="134"/>
        <v>0</v>
      </c>
      <c r="I126" s="45"/>
      <c r="J126" s="45"/>
      <c r="K126" s="45"/>
      <c r="L126" s="45"/>
      <c r="M126" s="46">
        <f t="shared" si="145"/>
        <v>0</v>
      </c>
      <c r="N126" s="46">
        <f t="shared" si="145"/>
        <v>0</v>
      </c>
      <c r="O126" s="46">
        <f t="shared" si="145"/>
        <v>0</v>
      </c>
      <c r="P126" s="46">
        <f t="shared" si="142"/>
        <v>0</v>
      </c>
      <c r="Q126" s="46">
        <f t="shared" si="142"/>
        <v>0</v>
      </c>
      <c r="R126" s="46">
        <f t="shared" si="142"/>
        <v>0</v>
      </c>
      <c r="S126" s="46">
        <f t="shared" si="146"/>
        <v>0</v>
      </c>
      <c r="T126" s="46">
        <f t="shared" si="146"/>
        <v>0</v>
      </c>
      <c r="U126" s="46">
        <f t="shared" si="147"/>
        <v>0</v>
      </c>
      <c r="V126" s="43" t="e">
        <f t="shared" ref="V126:W136" si="148">M126/I126</f>
        <v>#DIV/0!</v>
      </c>
      <c r="W126" s="43" t="e">
        <f t="shared" si="148"/>
        <v>#DIV/0!</v>
      </c>
      <c r="X126" s="43" t="e">
        <f t="shared" si="135"/>
        <v>#DIV/0!</v>
      </c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67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8"/>
      <c r="BM126" s="49"/>
      <c r="BN126" s="49"/>
      <c r="BO126" s="49"/>
      <c r="BP126" s="49"/>
    </row>
    <row r="127" spans="1:68" ht="15.75" customHeight="1">
      <c r="A127" s="59"/>
      <c r="B127" s="80"/>
      <c r="C127" s="39" t="s">
        <v>261</v>
      </c>
      <c r="D127" s="84" t="s">
        <v>262</v>
      </c>
      <c r="E127" s="110"/>
      <c r="F127" s="110"/>
      <c r="G127" s="43" t="e">
        <f t="shared" si="140"/>
        <v>#DIV/0!</v>
      </c>
      <c r="H127" s="43" t="e">
        <f t="shared" si="134"/>
        <v>#DIV/0!</v>
      </c>
      <c r="I127" s="45"/>
      <c r="J127" s="45"/>
      <c r="K127" s="45"/>
      <c r="L127" s="45"/>
      <c r="M127" s="46">
        <f t="shared" si="145"/>
        <v>0</v>
      </c>
      <c r="N127" s="46">
        <f t="shared" si="145"/>
        <v>0</v>
      </c>
      <c r="O127" s="46">
        <f t="shared" si="145"/>
        <v>0</v>
      </c>
      <c r="P127" s="46">
        <f t="shared" si="142"/>
        <v>0</v>
      </c>
      <c r="Q127" s="46">
        <f t="shared" si="142"/>
        <v>0</v>
      </c>
      <c r="R127" s="46">
        <f t="shared" si="142"/>
        <v>0</v>
      </c>
      <c r="S127" s="46">
        <f t="shared" si="146"/>
        <v>0</v>
      </c>
      <c r="T127" s="46">
        <f t="shared" si="146"/>
        <v>0</v>
      </c>
      <c r="U127" s="46">
        <f t="shared" si="147"/>
        <v>0</v>
      </c>
      <c r="V127" s="43" t="e">
        <f t="shared" si="148"/>
        <v>#DIV/0!</v>
      </c>
      <c r="W127" s="43" t="e">
        <f t="shared" si="148"/>
        <v>#DIV/0!</v>
      </c>
      <c r="X127" s="43" t="e">
        <f t="shared" si="135"/>
        <v>#DIV/0!</v>
      </c>
      <c r="Y127" s="45"/>
      <c r="Z127" s="45"/>
      <c r="AA127" s="45"/>
      <c r="AB127" s="45"/>
      <c r="AC127" s="45"/>
      <c r="AD127" s="45"/>
      <c r="AE127" s="45"/>
      <c r="AF127" s="45">
        <v>0</v>
      </c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67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8"/>
      <c r="BM127" s="49"/>
      <c r="BN127" s="49"/>
      <c r="BO127" s="49"/>
      <c r="BP127" s="49"/>
    </row>
    <row r="128" spans="1:68" ht="15.75" customHeight="1">
      <c r="A128" s="59"/>
      <c r="B128" s="80" t="s">
        <v>263</v>
      </c>
      <c r="C128" s="39" t="s">
        <v>170</v>
      </c>
      <c r="D128" s="84" t="s">
        <v>264</v>
      </c>
      <c r="E128" s="110"/>
      <c r="F128" s="110"/>
      <c r="G128" s="43"/>
      <c r="H128" s="43"/>
      <c r="I128" s="45"/>
      <c r="J128" s="45">
        <v>452770.49</v>
      </c>
      <c r="K128" s="45"/>
      <c r="L128" s="89"/>
      <c r="M128" s="46">
        <f t="shared" si="145"/>
        <v>0</v>
      </c>
      <c r="N128" s="46">
        <f t="shared" si="145"/>
        <v>61206.74</v>
      </c>
      <c r="O128" s="46">
        <f t="shared" si="145"/>
        <v>0</v>
      </c>
      <c r="P128" s="46">
        <f t="shared" si="142"/>
        <v>0</v>
      </c>
      <c r="Q128" s="46">
        <f t="shared" si="142"/>
        <v>61206.74</v>
      </c>
      <c r="R128" s="46">
        <f t="shared" si="142"/>
        <v>0</v>
      </c>
      <c r="S128" s="46">
        <f t="shared" si="146"/>
        <v>0</v>
      </c>
      <c r="T128" s="46">
        <f t="shared" si="146"/>
        <v>391563.75</v>
      </c>
      <c r="U128" s="46">
        <f t="shared" si="147"/>
        <v>0</v>
      </c>
      <c r="V128" s="43"/>
      <c r="W128" s="43"/>
      <c r="X128" s="43"/>
      <c r="Y128" s="45"/>
      <c r="Z128" s="45"/>
      <c r="AA128" s="45"/>
      <c r="AB128" s="45"/>
      <c r="AC128" s="45">
        <f>61206.74</f>
        <v>61206.74</v>
      </c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67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8"/>
      <c r="BM128" s="49"/>
      <c r="BN128" s="49"/>
      <c r="BO128" s="49"/>
      <c r="BP128" s="49"/>
    </row>
    <row r="129" spans="1:68" ht="15.75" customHeight="1">
      <c r="A129" s="59"/>
      <c r="B129" s="59"/>
      <c r="C129" s="39"/>
      <c r="D129" s="40" t="s">
        <v>265</v>
      </c>
      <c r="E129" s="110"/>
      <c r="F129" s="110">
        <v>0</v>
      </c>
      <c r="G129" s="43" t="e">
        <f t="shared" ref="G129:G136" si="149">I129/E129</f>
        <v>#DIV/0!</v>
      </c>
      <c r="H129" s="43" t="e">
        <f t="shared" ref="H129:H136" si="150">M129/E129</f>
        <v>#DIV/0!</v>
      </c>
      <c r="I129" s="45"/>
      <c r="J129" s="45"/>
      <c r="K129" s="45"/>
      <c r="L129" s="175"/>
      <c r="M129" s="46">
        <f t="shared" si="145"/>
        <v>0</v>
      </c>
      <c r="N129" s="46">
        <f t="shared" si="145"/>
        <v>0</v>
      </c>
      <c r="O129" s="46">
        <f t="shared" si="145"/>
        <v>0</v>
      </c>
      <c r="P129" s="46">
        <f t="shared" si="142"/>
        <v>0</v>
      </c>
      <c r="Q129" s="46">
        <f t="shared" si="142"/>
        <v>0</v>
      </c>
      <c r="R129" s="46">
        <f t="shared" si="142"/>
        <v>0</v>
      </c>
      <c r="S129" s="46">
        <f t="shared" si="146"/>
        <v>0</v>
      </c>
      <c r="T129" s="46">
        <f t="shared" si="146"/>
        <v>0</v>
      </c>
      <c r="U129" s="46">
        <f t="shared" si="147"/>
        <v>0</v>
      </c>
      <c r="V129" s="43" t="e">
        <f t="shared" ref="V129:W129" si="151">M129/I129</f>
        <v>#DIV/0!</v>
      </c>
      <c r="W129" s="43" t="e">
        <f t="shared" si="151"/>
        <v>#DIV/0!</v>
      </c>
      <c r="X129" s="43" t="e">
        <f>O129/L129</f>
        <v>#DIV/0!</v>
      </c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67"/>
      <c r="AU129" s="45"/>
      <c r="AV129" s="45"/>
      <c r="AW129" s="45"/>
      <c r="AX129" s="45"/>
      <c r="AY129" s="45"/>
      <c r="AZ129" s="45"/>
      <c r="BA129" s="45"/>
      <c r="BB129" s="45">
        <v>0</v>
      </c>
      <c r="BC129" s="45"/>
      <c r="BD129" s="45"/>
      <c r="BE129" s="45">
        <v>0</v>
      </c>
      <c r="BF129" s="45"/>
      <c r="BG129" s="45"/>
      <c r="BH129" s="45"/>
      <c r="BI129" s="45"/>
      <c r="BJ129" s="45"/>
      <c r="BK129" s="45"/>
      <c r="BL129" s="48"/>
      <c r="BM129" s="49"/>
      <c r="BN129" s="49"/>
      <c r="BO129" s="49"/>
      <c r="BP129" s="49"/>
    </row>
    <row r="130" spans="1:68" ht="15.75" customHeight="1">
      <c r="A130" s="168"/>
      <c r="B130" s="168"/>
      <c r="C130" s="169"/>
      <c r="D130" s="170" t="s">
        <v>266</v>
      </c>
      <c r="E130" s="171">
        <f t="shared" ref="E130:F130" si="152">SUM(E131:E135)</f>
        <v>0</v>
      </c>
      <c r="F130" s="171">
        <f t="shared" si="152"/>
        <v>216000</v>
      </c>
      <c r="G130" s="130" t="e">
        <f t="shared" si="149"/>
        <v>#DIV/0!</v>
      </c>
      <c r="H130" s="130" t="e">
        <f t="shared" si="150"/>
        <v>#DIV/0!</v>
      </c>
      <c r="I130" s="171">
        <f t="shared" ref="I130:O130" si="153">SUM(I131:I135)</f>
        <v>0</v>
      </c>
      <c r="J130" s="171">
        <f t="shared" si="153"/>
        <v>0</v>
      </c>
      <c r="K130" s="171">
        <f t="shared" si="153"/>
        <v>0</v>
      </c>
      <c r="L130" s="171">
        <f t="shared" si="153"/>
        <v>0</v>
      </c>
      <c r="M130" s="171">
        <f t="shared" si="153"/>
        <v>0</v>
      </c>
      <c r="N130" s="176">
        <f t="shared" si="153"/>
        <v>0</v>
      </c>
      <c r="O130" s="176">
        <f t="shared" si="153"/>
        <v>0</v>
      </c>
      <c r="P130" s="176">
        <f t="shared" si="142"/>
        <v>0</v>
      </c>
      <c r="Q130" s="176">
        <f t="shared" si="142"/>
        <v>0</v>
      </c>
      <c r="R130" s="176">
        <f t="shared" si="142"/>
        <v>0</v>
      </c>
      <c r="S130" s="176">
        <f t="shared" ref="S130:BK130" si="154">SUM(S131:S135)</f>
        <v>0</v>
      </c>
      <c r="T130" s="176">
        <f t="shared" si="154"/>
        <v>0</v>
      </c>
      <c r="U130" s="176">
        <f t="shared" si="154"/>
        <v>0</v>
      </c>
      <c r="V130" s="176" t="e">
        <f t="shared" si="154"/>
        <v>#DIV/0!</v>
      </c>
      <c r="W130" s="176" t="e">
        <f t="shared" si="154"/>
        <v>#DIV/0!</v>
      </c>
      <c r="X130" s="176" t="e">
        <f t="shared" si="154"/>
        <v>#DIV/0!</v>
      </c>
      <c r="Y130" s="171">
        <f t="shared" si="154"/>
        <v>0</v>
      </c>
      <c r="Z130" s="171">
        <f t="shared" si="154"/>
        <v>0</v>
      </c>
      <c r="AA130" s="171">
        <f t="shared" si="154"/>
        <v>0</v>
      </c>
      <c r="AB130" s="171">
        <f t="shared" si="154"/>
        <v>0</v>
      </c>
      <c r="AC130" s="171">
        <f t="shared" si="154"/>
        <v>0</v>
      </c>
      <c r="AD130" s="171">
        <f t="shared" si="154"/>
        <v>0</v>
      </c>
      <c r="AE130" s="171">
        <f t="shared" si="154"/>
        <v>0</v>
      </c>
      <c r="AF130" s="171">
        <f t="shared" si="154"/>
        <v>0</v>
      </c>
      <c r="AG130" s="171">
        <f t="shared" si="154"/>
        <v>0</v>
      </c>
      <c r="AH130" s="171">
        <f t="shared" si="154"/>
        <v>0</v>
      </c>
      <c r="AI130" s="171">
        <f t="shared" si="154"/>
        <v>0</v>
      </c>
      <c r="AJ130" s="171">
        <f t="shared" si="154"/>
        <v>0</v>
      </c>
      <c r="AK130" s="171">
        <f t="shared" si="154"/>
        <v>0</v>
      </c>
      <c r="AL130" s="171">
        <f t="shared" si="154"/>
        <v>0</v>
      </c>
      <c r="AM130" s="171">
        <f t="shared" si="154"/>
        <v>0</v>
      </c>
      <c r="AN130" s="171">
        <f t="shared" si="154"/>
        <v>0</v>
      </c>
      <c r="AO130" s="171">
        <f t="shared" si="154"/>
        <v>0</v>
      </c>
      <c r="AP130" s="171">
        <f t="shared" si="154"/>
        <v>0</v>
      </c>
      <c r="AQ130" s="171">
        <f t="shared" si="154"/>
        <v>0</v>
      </c>
      <c r="AR130" s="171">
        <f t="shared" si="154"/>
        <v>0</v>
      </c>
      <c r="AS130" s="171">
        <f t="shared" si="154"/>
        <v>0</v>
      </c>
      <c r="AT130" s="171">
        <f t="shared" si="154"/>
        <v>0</v>
      </c>
      <c r="AU130" s="171">
        <f t="shared" si="154"/>
        <v>0</v>
      </c>
      <c r="AV130" s="171">
        <f t="shared" si="154"/>
        <v>0</v>
      </c>
      <c r="AW130" s="171">
        <f t="shared" si="154"/>
        <v>0</v>
      </c>
      <c r="AX130" s="171">
        <f t="shared" si="154"/>
        <v>0</v>
      </c>
      <c r="AY130" s="171">
        <f t="shared" si="154"/>
        <v>0</v>
      </c>
      <c r="AZ130" s="171">
        <f t="shared" si="154"/>
        <v>0</v>
      </c>
      <c r="BA130" s="171">
        <f t="shared" si="154"/>
        <v>0</v>
      </c>
      <c r="BB130" s="171">
        <f t="shared" si="154"/>
        <v>0</v>
      </c>
      <c r="BC130" s="171">
        <f t="shared" si="154"/>
        <v>0</v>
      </c>
      <c r="BD130" s="171">
        <f t="shared" si="154"/>
        <v>0</v>
      </c>
      <c r="BE130" s="171">
        <f t="shared" si="154"/>
        <v>0</v>
      </c>
      <c r="BF130" s="171">
        <f t="shared" si="154"/>
        <v>0</v>
      </c>
      <c r="BG130" s="171">
        <f t="shared" si="154"/>
        <v>0</v>
      </c>
      <c r="BH130" s="171">
        <f t="shared" si="154"/>
        <v>0</v>
      </c>
      <c r="BI130" s="171">
        <f t="shared" si="154"/>
        <v>0</v>
      </c>
      <c r="BJ130" s="171">
        <f t="shared" si="154"/>
        <v>0</v>
      </c>
      <c r="BK130" s="171">
        <f t="shared" si="154"/>
        <v>0</v>
      </c>
      <c r="BL130" s="173"/>
      <c r="BM130" s="174"/>
      <c r="BN130" s="174"/>
      <c r="BO130" s="174"/>
      <c r="BP130" s="174"/>
    </row>
    <row r="131" spans="1:68" ht="15.75" customHeight="1">
      <c r="A131" s="59"/>
      <c r="B131" s="59"/>
      <c r="C131" s="39" t="s">
        <v>267</v>
      </c>
      <c r="D131" s="40" t="s">
        <v>268</v>
      </c>
      <c r="E131" s="110"/>
      <c r="F131" s="110">
        <v>216000</v>
      </c>
      <c r="G131" s="43" t="e">
        <f t="shared" si="149"/>
        <v>#DIV/0!</v>
      </c>
      <c r="H131" s="43" t="e">
        <f t="shared" si="150"/>
        <v>#DIV/0!</v>
      </c>
      <c r="I131" s="45"/>
      <c r="J131" s="45"/>
      <c r="K131" s="45"/>
      <c r="L131" s="45"/>
      <c r="M131" s="46">
        <f t="shared" ref="M131:O135" si="155">Y131+AB131+AE131+AH131+AK131+AN131+AQ131+AT131+AW131+AZ131+BC131+BF131</f>
        <v>0</v>
      </c>
      <c r="N131" s="46">
        <f t="shared" si="155"/>
        <v>0</v>
      </c>
      <c r="O131" s="46">
        <f t="shared" si="155"/>
        <v>0</v>
      </c>
      <c r="P131" s="46">
        <f t="shared" si="142"/>
        <v>0</v>
      </c>
      <c r="Q131" s="46">
        <f t="shared" si="142"/>
        <v>0</v>
      </c>
      <c r="R131" s="46">
        <f t="shared" si="142"/>
        <v>0</v>
      </c>
      <c r="S131" s="46">
        <f t="shared" ref="S131:T135" si="156">I131-M131</f>
        <v>0</v>
      </c>
      <c r="T131" s="46">
        <f t="shared" si="156"/>
        <v>0</v>
      </c>
      <c r="U131" s="46">
        <f t="shared" ref="U131:U135" si="157">L131-O131</f>
        <v>0</v>
      </c>
      <c r="V131" s="47" t="e">
        <f t="shared" ref="V131:W135" si="158">M131/I131</f>
        <v>#DIV/0!</v>
      </c>
      <c r="W131" s="47" t="e">
        <f t="shared" si="158"/>
        <v>#DIV/0!</v>
      </c>
      <c r="X131" s="47" t="e">
        <f t="shared" ref="X131:X135" si="159">O131/L131</f>
        <v>#DIV/0!</v>
      </c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>
        <v>0</v>
      </c>
      <c r="AK131" s="45"/>
      <c r="AL131" s="45"/>
      <c r="AM131" s="45">
        <v>0</v>
      </c>
      <c r="AN131" s="45"/>
      <c r="AO131" s="45"/>
      <c r="AP131" s="45">
        <v>0</v>
      </c>
      <c r="AQ131" s="45"/>
      <c r="AR131" s="45"/>
      <c r="AS131" s="45"/>
      <c r="AT131" s="67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8"/>
      <c r="BM131" s="49"/>
      <c r="BN131" s="49"/>
      <c r="BO131" s="49"/>
      <c r="BP131" s="49"/>
    </row>
    <row r="132" spans="1:68" ht="15.75" customHeight="1">
      <c r="A132" s="38"/>
      <c r="B132" s="38"/>
      <c r="C132" s="39" t="s">
        <v>267</v>
      </c>
      <c r="D132" s="40" t="s">
        <v>269</v>
      </c>
      <c r="E132" s="110"/>
      <c r="F132" s="110"/>
      <c r="G132" s="43" t="e">
        <f t="shared" si="149"/>
        <v>#DIV/0!</v>
      </c>
      <c r="H132" s="43" t="e">
        <f t="shared" si="150"/>
        <v>#DIV/0!</v>
      </c>
      <c r="I132" s="45"/>
      <c r="J132" s="45"/>
      <c r="K132" s="45"/>
      <c r="L132" s="32"/>
      <c r="M132" s="46">
        <f t="shared" si="155"/>
        <v>0</v>
      </c>
      <c r="N132" s="46">
        <f t="shared" si="155"/>
        <v>0</v>
      </c>
      <c r="O132" s="46">
        <f t="shared" si="155"/>
        <v>0</v>
      </c>
      <c r="P132" s="46">
        <f t="shared" si="142"/>
        <v>0</v>
      </c>
      <c r="Q132" s="46">
        <f t="shared" si="142"/>
        <v>0</v>
      </c>
      <c r="R132" s="46">
        <f t="shared" si="142"/>
        <v>0</v>
      </c>
      <c r="S132" s="46">
        <f t="shared" si="156"/>
        <v>0</v>
      </c>
      <c r="T132" s="46">
        <f t="shared" si="156"/>
        <v>0</v>
      </c>
      <c r="U132" s="46">
        <f t="shared" si="157"/>
        <v>0</v>
      </c>
      <c r="V132" s="47" t="e">
        <f t="shared" si="158"/>
        <v>#DIV/0!</v>
      </c>
      <c r="W132" s="47" t="e">
        <f t="shared" si="158"/>
        <v>#DIV/0!</v>
      </c>
      <c r="X132" s="47" t="e">
        <f t="shared" si="159"/>
        <v>#DIV/0!</v>
      </c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4"/>
      <c r="AJ132" s="45"/>
      <c r="AK132" s="45"/>
      <c r="AL132" s="44"/>
      <c r="AM132" s="45"/>
      <c r="AN132" s="45"/>
      <c r="AO132" s="44"/>
      <c r="AP132" s="44"/>
      <c r="AQ132" s="45"/>
      <c r="AR132" s="45"/>
      <c r="AS132" s="44"/>
      <c r="AT132" s="45"/>
      <c r="AU132" s="44"/>
      <c r="AV132" s="44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8"/>
      <c r="BM132" s="49"/>
      <c r="BN132" s="49"/>
      <c r="BO132" s="49"/>
      <c r="BP132" s="49"/>
    </row>
    <row r="133" spans="1:68" ht="15.75" customHeight="1">
      <c r="A133" s="38"/>
      <c r="B133" s="38"/>
      <c r="C133" s="39" t="s">
        <v>267</v>
      </c>
      <c r="D133" s="40" t="s">
        <v>270</v>
      </c>
      <c r="E133" s="110"/>
      <c r="F133" s="110"/>
      <c r="G133" s="43" t="e">
        <f t="shared" si="149"/>
        <v>#DIV/0!</v>
      </c>
      <c r="H133" s="43" t="e">
        <f t="shared" si="150"/>
        <v>#DIV/0!</v>
      </c>
      <c r="I133" s="45"/>
      <c r="J133" s="45"/>
      <c r="K133" s="45"/>
      <c r="L133" s="45"/>
      <c r="M133" s="46">
        <f t="shared" si="155"/>
        <v>0</v>
      </c>
      <c r="N133" s="46">
        <f t="shared" si="155"/>
        <v>0</v>
      </c>
      <c r="O133" s="46">
        <f t="shared" si="155"/>
        <v>0</v>
      </c>
      <c r="P133" s="46">
        <f t="shared" si="142"/>
        <v>0</v>
      </c>
      <c r="Q133" s="46">
        <f t="shared" si="142"/>
        <v>0</v>
      </c>
      <c r="R133" s="46">
        <f t="shared" si="142"/>
        <v>0</v>
      </c>
      <c r="S133" s="46">
        <f t="shared" si="156"/>
        <v>0</v>
      </c>
      <c r="T133" s="46">
        <f t="shared" si="156"/>
        <v>0</v>
      </c>
      <c r="U133" s="46">
        <f t="shared" si="157"/>
        <v>0</v>
      </c>
      <c r="V133" s="47" t="e">
        <f t="shared" si="158"/>
        <v>#DIV/0!</v>
      </c>
      <c r="W133" s="47" t="e">
        <f t="shared" si="158"/>
        <v>#DIV/0!</v>
      </c>
      <c r="X133" s="47" t="e">
        <f t="shared" si="159"/>
        <v>#DIV/0!</v>
      </c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4"/>
      <c r="AJ133" s="45"/>
      <c r="AK133" s="45"/>
      <c r="AL133" s="44"/>
      <c r="AM133" s="45"/>
      <c r="AN133" s="45"/>
      <c r="AO133" s="44"/>
      <c r="AP133" s="44"/>
      <c r="AQ133" s="45"/>
      <c r="AR133" s="45"/>
      <c r="AS133" s="44"/>
      <c r="AT133" s="45"/>
      <c r="AU133" s="44"/>
      <c r="AV133" s="44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8"/>
      <c r="BM133" s="49"/>
      <c r="BN133" s="49"/>
      <c r="BO133" s="49"/>
      <c r="BP133" s="49"/>
    </row>
    <row r="134" spans="1:68" ht="15.75" customHeight="1">
      <c r="A134" s="38"/>
      <c r="B134" s="38"/>
      <c r="C134" s="39" t="s">
        <v>267</v>
      </c>
      <c r="D134" s="40" t="s">
        <v>271</v>
      </c>
      <c r="E134" s="110"/>
      <c r="F134" s="110"/>
      <c r="G134" s="43" t="e">
        <f t="shared" si="149"/>
        <v>#DIV/0!</v>
      </c>
      <c r="H134" s="43" t="e">
        <f t="shared" si="150"/>
        <v>#DIV/0!</v>
      </c>
      <c r="I134" s="45"/>
      <c r="J134" s="45"/>
      <c r="K134" s="45"/>
      <c r="L134" s="45"/>
      <c r="M134" s="46">
        <f t="shared" si="155"/>
        <v>0</v>
      </c>
      <c r="N134" s="46">
        <f t="shared" si="155"/>
        <v>0</v>
      </c>
      <c r="O134" s="46">
        <f t="shared" si="155"/>
        <v>0</v>
      </c>
      <c r="P134" s="46">
        <f t="shared" si="142"/>
        <v>0</v>
      </c>
      <c r="Q134" s="46">
        <f t="shared" si="142"/>
        <v>0</v>
      </c>
      <c r="R134" s="46">
        <f t="shared" si="142"/>
        <v>0</v>
      </c>
      <c r="S134" s="46">
        <f t="shared" si="156"/>
        <v>0</v>
      </c>
      <c r="T134" s="46">
        <f t="shared" si="156"/>
        <v>0</v>
      </c>
      <c r="U134" s="46">
        <f t="shared" si="157"/>
        <v>0</v>
      </c>
      <c r="V134" s="47" t="e">
        <f t="shared" si="158"/>
        <v>#DIV/0!</v>
      </c>
      <c r="W134" s="47" t="e">
        <f t="shared" si="158"/>
        <v>#DIV/0!</v>
      </c>
      <c r="X134" s="47" t="e">
        <f t="shared" si="159"/>
        <v>#DIV/0!</v>
      </c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4"/>
      <c r="AJ134" s="45"/>
      <c r="AK134" s="45"/>
      <c r="AL134" s="44"/>
      <c r="AM134" s="45"/>
      <c r="AN134" s="45"/>
      <c r="AO134" s="44"/>
      <c r="AP134" s="44"/>
      <c r="AQ134" s="45"/>
      <c r="AR134" s="45"/>
      <c r="AS134" s="44"/>
      <c r="AT134" s="45"/>
      <c r="AU134" s="44"/>
      <c r="AV134" s="44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8"/>
      <c r="BM134" s="49"/>
      <c r="BN134" s="49"/>
      <c r="BO134" s="49"/>
      <c r="BP134" s="49"/>
    </row>
    <row r="135" spans="1:68" ht="15.75" customHeight="1">
      <c r="A135" s="38"/>
      <c r="B135" s="38"/>
      <c r="C135" s="39" t="s">
        <v>272</v>
      </c>
      <c r="D135" s="40" t="s">
        <v>273</v>
      </c>
      <c r="E135" s="110"/>
      <c r="F135" s="110"/>
      <c r="G135" s="43" t="e">
        <f t="shared" si="149"/>
        <v>#DIV/0!</v>
      </c>
      <c r="H135" s="43" t="e">
        <f t="shared" si="150"/>
        <v>#DIV/0!</v>
      </c>
      <c r="I135" s="45"/>
      <c r="J135" s="45"/>
      <c r="K135" s="45"/>
      <c r="L135" s="177"/>
      <c r="M135" s="46">
        <f t="shared" si="155"/>
        <v>0</v>
      </c>
      <c r="N135" s="46">
        <f t="shared" si="155"/>
        <v>0</v>
      </c>
      <c r="O135" s="46">
        <f t="shared" si="155"/>
        <v>0</v>
      </c>
      <c r="P135" s="46">
        <f t="shared" si="142"/>
        <v>0</v>
      </c>
      <c r="Q135" s="46">
        <f t="shared" si="142"/>
        <v>0</v>
      </c>
      <c r="R135" s="46">
        <f t="shared" si="142"/>
        <v>0</v>
      </c>
      <c r="S135" s="46">
        <f t="shared" si="156"/>
        <v>0</v>
      </c>
      <c r="T135" s="46">
        <f t="shared" si="156"/>
        <v>0</v>
      </c>
      <c r="U135" s="46">
        <f t="shared" si="157"/>
        <v>0</v>
      </c>
      <c r="V135" s="47" t="e">
        <f t="shared" si="158"/>
        <v>#DIV/0!</v>
      </c>
      <c r="W135" s="47" t="e">
        <f t="shared" si="158"/>
        <v>#DIV/0!</v>
      </c>
      <c r="X135" s="47" t="e">
        <f t="shared" si="159"/>
        <v>#DIV/0!</v>
      </c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8"/>
      <c r="BM135" s="49"/>
      <c r="BN135" s="49"/>
      <c r="BO135" s="49"/>
      <c r="BP135" s="49"/>
    </row>
    <row r="136" spans="1:68" ht="15.75" customHeight="1">
      <c r="A136" s="178"/>
      <c r="B136" s="178"/>
      <c r="C136" s="169"/>
      <c r="D136" s="179" t="s">
        <v>274</v>
      </c>
      <c r="E136" s="180">
        <f t="shared" ref="E136:F136" si="160">SUM(E137:E139)</f>
        <v>0</v>
      </c>
      <c r="F136" s="180">
        <f t="shared" si="160"/>
        <v>867964.47</v>
      </c>
      <c r="G136" s="130" t="e">
        <f t="shared" si="149"/>
        <v>#DIV/0!</v>
      </c>
      <c r="H136" s="130" t="e">
        <f t="shared" si="150"/>
        <v>#DIV/0!</v>
      </c>
      <c r="I136" s="180">
        <f t="shared" ref="I136:O136" si="161">SUM(I137:I139)</f>
        <v>0</v>
      </c>
      <c r="J136" s="180">
        <f t="shared" si="161"/>
        <v>203666.88</v>
      </c>
      <c r="K136" s="180">
        <f t="shared" si="161"/>
        <v>0</v>
      </c>
      <c r="L136" s="180">
        <f t="shared" si="161"/>
        <v>0</v>
      </c>
      <c r="M136" s="180">
        <f t="shared" si="161"/>
        <v>0</v>
      </c>
      <c r="N136" s="181">
        <f t="shared" si="161"/>
        <v>59424.31</v>
      </c>
      <c r="O136" s="181">
        <f t="shared" si="161"/>
        <v>0</v>
      </c>
      <c r="P136" s="181">
        <f t="shared" ref="P136:R151" si="162">IF(BI136=0,SUM(Y136+AB136+AE136+AH136+AK136+AN136+AQ136+AT136+AW136+AZ136+BC136+BF136),BI136)</f>
        <v>0</v>
      </c>
      <c r="Q136" s="181">
        <f t="shared" si="162"/>
        <v>59424.31</v>
      </c>
      <c r="R136" s="181">
        <f t="shared" si="162"/>
        <v>0</v>
      </c>
      <c r="S136" s="180">
        <f t="shared" ref="S136:BK136" si="163">SUM(S137:S139)</f>
        <v>0</v>
      </c>
      <c r="T136" s="129">
        <f t="shared" si="163"/>
        <v>144242.57</v>
      </c>
      <c r="U136" s="129">
        <f t="shared" si="163"/>
        <v>0</v>
      </c>
      <c r="V136" s="129" t="e">
        <f t="shared" si="163"/>
        <v>#DIV/0!</v>
      </c>
      <c r="W136" s="129" t="e">
        <f t="shared" si="163"/>
        <v>#DIV/0!</v>
      </c>
      <c r="X136" s="129" t="e">
        <f t="shared" si="163"/>
        <v>#DIV/0!</v>
      </c>
      <c r="Y136" s="180">
        <f t="shared" si="163"/>
        <v>0</v>
      </c>
      <c r="Z136" s="180">
        <f t="shared" si="163"/>
        <v>0</v>
      </c>
      <c r="AA136" s="180">
        <f t="shared" si="163"/>
        <v>0</v>
      </c>
      <c r="AB136" s="180">
        <f t="shared" si="163"/>
        <v>0</v>
      </c>
      <c r="AC136" s="180">
        <f t="shared" si="163"/>
        <v>0</v>
      </c>
      <c r="AD136" s="180">
        <f t="shared" si="163"/>
        <v>0</v>
      </c>
      <c r="AE136" s="180">
        <f t="shared" si="163"/>
        <v>0</v>
      </c>
      <c r="AF136" s="180">
        <f t="shared" si="163"/>
        <v>59424.31</v>
      </c>
      <c r="AG136" s="180">
        <f t="shared" si="163"/>
        <v>0</v>
      </c>
      <c r="AH136" s="180">
        <f t="shared" si="163"/>
        <v>0</v>
      </c>
      <c r="AI136" s="180">
        <f t="shared" si="163"/>
        <v>0</v>
      </c>
      <c r="AJ136" s="180">
        <f t="shared" si="163"/>
        <v>0</v>
      </c>
      <c r="AK136" s="180">
        <f t="shared" si="163"/>
        <v>0</v>
      </c>
      <c r="AL136" s="180">
        <f t="shared" si="163"/>
        <v>0</v>
      </c>
      <c r="AM136" s="180">
        <f t="shared" si="163"/>
        <v>0</v>
      </c>
      <c r="AN136" s="180">
        <f t="shared" si="163"/>
        <v>0</v>
      </c>
      <c r="AO136" s="180">
        <f t="shared" si="163"/>
        <v>0</v>
      </c>
      <c r="AP136" s="180">
        <f t="shared" si="163"/>
        <v>0</v>
      </c>
      <c r="AQ136" s="180">
        <f t="shared" si="163"/>
        <v>0</v>
      </c>
      <c r="AR136" s="180">
        <f t="shared" si="163"/>
        <v>0</v>
      </c>
      <c r="AS136" s="180">
        <f t="shared" si="163"/>
        <v>0</v>
      </c>
      <c r="AT136" s="180">
        <f t="shared" si="163"/>
        <v>0</v>
      </c>
      <c r="AU136" s="180">
        <f t="shared" si="163"/>
        <v>0</v>
      </c>
      <c r="AV136" s="180">
        <f t="shared" si="163"/>
        <v>0</v>
      </c>
      <c r="AW136" s="180">
        <f t="shared" si="163"/>
        <v>0</v>
      </c>
      <c r="AX136" s="180">
        <f t="shared" si="163"/>
        <v>0</v>
      </c>
      <c r="AY136" s="180">
        <f t="shared" si="163"/>
        <v>0</v>
      </c>
      <c r="AZ136" s="180">
        <f t="shared" si="163"/>
        <v>0</v>
      </c>
      <c r="BA136" s="180">
        <f t="shared" si="163"/>
        <v>0</v>
      </c>
      <c r="BB136" s="180">
        <f t="shared" si="163"/>
        <v>0</v>
      </c>
      <c r="BC136" s="180">
        <f t="shared" si="163"/>
        <v>0</v>
      </c>
      <c r="BD136" s="180">
        <f t="shared" si="163"/>
        <v>0</v>
      </c>
      <c r="BE136" s="180">
        <f t="shared" si="163"/>
        <v>0</v>
      </c>
      <c r="BF136" s="180">
        <f t="shared" si="163"/>
        <v>0</v>
      </c>
      <c r="BG136" s="180">
        <f t="shared" si="163"/>
        <v>0</v>
      </c>
      <c r="BH136" s="180">
        <f t="shared" si="163"/>
        <v>0</v>
      </c>
      <c r="BI136" s="180">
        <f t="shared" si="163"/>
        <v>0</v>
      </c>
      <c r="BJ136" s="180">
        <f t="shared" si="163"/>
        <v>0</v>
      </c>
      <c r="BK136" s="180">
        <f t="shared" si="163"/>
        <v>0</v>
      </c>
      <c r="BL136" s="173"/>
      <c r="BM136" s="174"/>
      <c r="BN136" s="174"/>
      <c r="BO136" s="174"/>
      <c r="BP136" s="174"/>
    </row>
    <row r="137" spans="1:68" ht="15.75" customHeight="1">
      <c r="A137" s="38"/>
      <c r="B137" s="148" t="s">
        <v>44</v>
      </c>
      <c r="C137" s="50" t="s">
        <v>275</v>
      </c>
      <c r="D137" s="40" t="s">
        <v>276</v>
      </c>
      <c r="E137" s="41">
        <v>0</v>
      </c>
      <c r="F137" s="137"/>
      <c r="G137" s="43" t="e">
        <f t="shared" ref="G137:G138" si="164">I137/#REF!</f>
        <v>#REF!</v>
      </c>
      <c r="H137" s="43" t="e">
        <f t="shared" ref="H137:H138" si="165">M137/#REF!</f>
        <v>#REF!</v>
      </c>
      <c r="I137" s="45"/>
      <c r="J137" s="45">
        <v>193192.78</v>
      </c>
      <c r="K137" s="45"/>
      <c r="L137" s="45"/>
      <c r="M137" s="46">
        <f t="shared" ref="M137:O139" si="166">Y137+AB137+AE137+AH137+AK137+AN137+AQ137+AT137+AW137+AZ137+BC137+BF137</f>
        <v>0</v>
      </c>
      <c r="N137" s="46">
        <f t="shared" si="166"/>
        <v>59424.31</v>
      </c>
      <c r="O137" s="46">
        <f t="shared" si="166"/>
        <v>0</v>
      </c>
      <c r="P137" s="46">
        <f t="shared" si="162"/>
        <v>0</v>
      </c>
      <c r="Q137" s="46">
        <f t="shared" si="162"/>
        <v>59424.31</v>
      </c>
      <c r="R137" s="46">
        <f t="shared" si="162"/>
        <v>0</v>
      </c>
      <c r="S137" s="46">
        <f t="shared" ref="S137:T139" si="167">I137-M137</f>
        <v>0</v>
      </c>
      <c r="T137" s="46">
        <f t="shared" si="167"/>
        <v>133768.47</v>
      </c>
      <c r="U137" s="46">
        <f t="shared" ref="U137:U139" si="168">L137-O137</f>
        <v>0</v>
      </c>
      <c r="V137" s="47" t="e">
        <f t="shared" ref="V137:W139" si="169">M137/I137</f>
        <v>#DIV/0!</v>
      </c>
      <c r="W137" s="47">
        <f t="shared" si="169"/>
        <v>0.30759073915702234</v>
      </c>
      <c r="X137" s="47" t="e">
        <f t="shared" ref="X137:X139" si="170">O137/L137</f>
        <v>#DIV/0!</v>
      </c>
      <c r="Y137" s="45"/>
      <c r="Z137" s="45"/>
      <c r="AA137" s="45"/>
      <c r="AB137" s="45"/>
      <c r="AC137" s="45"/>
      <c r="AD137" s="45"/>
      <c r="AE137" s="45"/>
      <c r="AF137" s="45">
        <f>59424.31</f>
        <v>59424.31</v>
      </c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8"/>
      <c r="BM137" s="49"/>
      <c r="BN137" s="49"/>
      <c r="BO137" s="49"/>
      <c r="BP137" s="49"/>
    </row>
    <row r="138" spans="1:68" ht="15.75" customHeight="1">
      <c r="A138" s="38"/>
      <c r="B138" s="148"/>
      <c r="C138" s="50" t="s">
        <v>275</v>
      </c>
      <c r="D138" s="70" t="s">
        <v>277</v>
      </c>
      <c r="E138" s="41"/>
      <c r="F138" s="137">
        <v>400000</v>
      </c>
      <c r="G138" s="43" t="e">
        <f t="shared" si="164"/>
        <v>#REF!</v>
      </c>
      <c r="H138" s="43" t="e">
        <f t="shared" si="165"/>
        <v>#REF!</v>
      </c>
      <c r="I138" s="67"/>
      <c r="J138" s="45"/>
      <c r="K138" s="45"/>
      <c r="L138" s="143"/>
      <c r="M138" s="46">
        <f t="shared" si="166"/>
        <v>0</v>
      </c>
      <c r="N138" s="46">
        <f t="shared" si="166"/>
        <v>0</v>
      </c>
      <c r="O138" s="46">
        <f t="shared" si="166"/>
        <v>0</v>
      </c>
      <c r="P138" s="46">
        <f t="shared" si="162"/>
        <v>0</v>
      </c>
      <c r="Q138" s="46">
        <f t="shared" si="162"/>
        <v>0</v>
      </c>
      <c r="R138" s="46">
        <f t="shared" si="162"/>
        <v>0</v>
      </c>
      <c r="S138" s="46">
        <f t="shared" si="167"/>
        <v>0</v>
      </c>
      <c r="T138" s="46">
        <f t="shared" si="167"/>
        <v>0</v>
      </c>
      <c r="U138" s="46">
        <f t="shared" si="168"/>
        <v>0</v>
      </c>
      <c r="V138" s="47" t="e">
        <f t="shared" si="169"/>
        <v>#DIV/0!</v>
      </c>
      <c r="W138" s="47" t="e">
        <f t="shared" si="169"/>
        <v>#DIV/0!</v>
      </c>
      <c r="X138" s="47" t="e">
        <f t="shared" si="170"/>
        <v>#DIV/0!</v>
      </c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8"/>
      <c r="BM138" s="49"/>
      <c r="BN138" s="49"/>
      <c r="BO138" s="49"/>
      <c r="BP138" s="49"/>
    </row>
    <row r="139" spans="1:68" ht="15.75" customHeight="1">
      <c r="A139" s="38"/>
      <c r="B139" s="148" t="s">
        <v>278</v>
      </c>
      <c r="C139" s="39"/>
      <c r="D139" s="70" t="s">
        <v>277</v>
      </c>
      <c r="E139" s="110"/>
      <c r="F139" s="110">
        <v>467964.47</v>
      </c>
      <c r="G139" s="43" t="e">
        <f t="shared" ref="G139:G143" si="171">I139/E139</f>
        <v>#DIV/0!</v>
      </c>
      <c r="H139" s="43" t="e">
        <f t="shared" ref="H139:H143" si="172">M139/E139</f>
        <v>#DIV/0!</v>
      </c>
      <c r="I139" s="45"/>
      <c r="J139" s="45">
        <v>10474.1</v>
      </c>
      <c r="K139" s="45"/>
      <c r="L139" s="182"/>
      <c r="M139" s="46">
        <f t="shared" si="166"/>
        <v>0</v>
      </c>
      <c r="N139" s="46">
        <f t="shared" si="166"/>
        <v>0</v>
      </c>
      <c r="O139" s="46">
        <f t="shared" si="166"/>
        <v>0</v>
      </c>
      <c r="P139" s="46">
        <f t="shared" si="162"/>
        <v>0</v>
      </c>
      <c r="Q139" s="46">
        <f t="shared" si="162"/>
        <v>0</v>
      </c>
      <c r="R139" s="46">
        <f t="shared" si="162"/>
        <v>0</v>
      </c>
      <c r="S139" s="46">
        <f t="shared" si="167"/>
        <v>0</v>
      </c>
      <c r="T139" s="46">
        <f t="shared" si="167"/>
        <v>10474.1</v>
      </c>
      <c r="U139" s="46">
        <f t="shared" si="168"/>
        <v>0</v>
      </c>
      <c r="V139" s="47" t="e">
        <f t="shared" si="169"/>
        <v>#DIV/0!</v>
      </c>
      <c r="W139" s="47">
        <f t="shared" si="169"/>
        <v>0</v>
      </c>
      <c r="X139" s="47" t="e">
        <f t="shared" si="170"/>
        <v>#DIV/0!</v>
      </c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8"/>
      <c r="BM139" s="49"/>
      <c r="BN139" s="49"/>
      <c r="BO139" s="49"/>
      <c r="BP139" s="49"/>
    </row>
    <row r="140" spans="1:68" ht="15.75" customHeight="1">
      <c r="A140" s="178"/>
      <c r="B140" s="178"/>
      <c r="C140" s="169"/>
      <c r="D140" s="179" t="s">
        <v>279</v>
      </c>
      <c r="E140" s="180">
        <f t="shared" ref="E140:F140" si="173">SUM(E141:E143)</f>
        <v>0</v>
      </c>
      <c r="F140" s="180">
        <f t="shared" si="173"/>
        <v>90000</v>
      </c>
      <c r="G140" s="130" t="e">
        <f t="shared" si="171"/>
        <v>#DIV/0!</v>
      </c>
      <c r="H140" s="130" t="e">
        <f t="shared" si="172"/>
        <v>#DIV/0!</v>
      </c>
      <c r="I140" s="180">
        <f>SUM(I141:I143)</f>
        <v>0</v>
      </c>
      <c r="J140" s="180">
        <f t="shared" ref="J140:K140" si="174">SUM(J141:J144)</f>
        <v>4237.2</v>
      </c>
      <c r="K140" s="180">
        <f t="shared" si="174"/>
        <v>0</v>
      </c>
      <c r="L140" s="180">
        <f t="shared" ref="L140:O140" si="175">SUM(L141:L143)</f>
        <v>0</v>
      </c>
      <c r="M140" s="180">
        <f t="shared" si="175"/>
        <v>0</v>
      </c>
      <c r="N140" s="181">
        <f>SUM(N141:N144)</f>
        <v>4237.2</v>
      </c>
      <c r="O140" s="181">
        <f t="shared" si="175"/>
        <v>0</v>
      </c>
      <c r="P140" s="181">
        <f t="shared" si="162"/>
        <v>0</v>
      </c>
      <c r="Q140" s="181">
        <f t="shared" si="162"/>
        <v>4237.2</v>
      </c>
      <c r="R140" s="181">
        <f t="shared" si="162"/>
        <v>0</v>
      </c>
      <c r="S140" s="180">
        <f t="shared" ref="S140:AE140" si="176">SUM(S141:S143)</f>
        <v>0</v>
      </c>
      <c r="T140" s="129">
        <f t="shared" si="176"/>
        <v>0</v>
      </c>
      <c r="U140" s="129">
        <f t="shared" si="176"/>
        <v>0</v>
      </c>
      <c r="V140" s="129" t="e">
        <f t="shared" si="176"/>
        <v>#DIV/0!</v>
      </c>
      <c r="W140" s="129" t="e">
        <f t="shared" si="176"/>
        <v>#DIV/0!</v>
      </c>
      <c r="X140" s="129" t="e">
        <f t="shared" si="176"/>
        <v>#DIV/0!</v>
      </c>
      <c r="Y140" s="180">
        <f t="shared" si="176"/>
        <v>0</v>
      </c>
      <c r="Z140" s="180">
        <f t="shared" si="176"/>
        <v>0</v>
      </c>
      <c r="AA140" s="180">
        <f t="shared" si="176"/>
        <v>0</v>
      </c>
      <c r="AB140" s="180">
        <f t="shared" si="176"/>
        <v>0</v>
      </c>
      <c r="AC140" s="180">
        <f t="shared" si="176"/>
        <v>0</v>
      </c>
      <c r="AD140" s="180">
        <f t="shared" si="176"/>
        <v>0</v>
      </c>
      <c r="AE140" s="180">
        <f t="shared" si="176"/>
        <v>0</v>
      </c>
      <c r="AF140" s="180">
        <f>SUM(AF141:AF144)</f>
        <v>4237.2</v>
      </c>
      <c r="AG140" s="180">
        <f t="shared" ref="AG140:BK140" si="177">SUM(AG141:AG143)</f>
        <v>0</v>
      </c>
      <c r="AH140" s="180">
        <f t="shared" si="177"/>
        <v>0</v>
      </c>
      <c r="AI140" s="180">
        <f t="shared" si="177"/>
        <v>0</v>
      </c>
      <c r="AJ140" s="180">
        <f t="shared" si="177"/>
        <v>0</v>
      </c>
      <c r="AK140" s="180">
        <f t="shared" si="177"/>
        <v>0</v>
      </c>
      <c r="AL140" s="180">
        <f t="shared" si="177"/>
        <v>0</v>
      </c>
      <c r="AM140" s="180">
        <f t="shared" si="177"/>
        <v>0</v>
      </c>
      <c r="AN140" s="180">
        <f t="shared" si="177"/>
        <v>0</v>
      </c>
      <c r="AO140" s="180">
        <f t="shared" si="177"/>
        <v>0</v>
      </c>
      <c r="AP140" s="180">
        <f t="shared" si="177"/>
        <v>0</v>
      </c>
      <c r="AQ140" s="180">
        <f t="shared" si="177"/>
        <v>0</v>
      </c>
      <c r="AR140" s="180">
        <f t="shared" si="177"/>
        <v>0</v>
      </c>
      <c r="AS140" s="180">
        <f t="shared" si="177"/>
        <v>0</v>
      </c>
      <c r="AT140" s="180">
        <f t="shared" si="177"/>
        <v>0</v>
      </c>
      <c r="AU140" s="180">
        <f t="shared" si="177"/>
        <v>0</v>
      </c>
      <c r="AV140" s="180">
        <f t="shared" si="177"/>
        <v>0</v>
      </c>
      <c r="AW140" s="180">
        <f t="shared" si="177"/>
        <v>0</v>
      </c>
      <c r="AX140" s="180">
        <f t="shared" si="177"/>
        <v>0</v>
      </c>
      <c r="AY140" s="180">
        <f t="shared" si="177"/>
        <v>0</v>
      </c>
      <c r="AZ140" s="180">
        <f t="shared" si="177"/>
        <v>0</v>
      </c>
      <c r="BA140" s="180">
        <f t="shared" si="177"/>
        <v>0</v>
      </c>
      <c r="BB140" s="180">
        <f t="shared" si="177"/>
        <v>0</v>
      </c>
      <c r="BC140" s="180">
        <f t="shared" si="177"/>
        <v>0</v>
      </c>
      <c r="BD140" s="180">
        <f t="shared" si="177"/>
        <v>0</v>
      </c>
      <c r="BE140" s="180">
        <f t="shared" si="177"/>
        <v>0</v>
      </c>
      <c r="BF140" s="180">
        <f t="shared" si="177"/>
        <v>0</v>
      </c>
      <c r="BG140" s="180">
        <f t="shared" si="177"/>
        <v>0</v>
      </c>
      <c r="BH140" s="180">
        <f t="shared" si="177"/>
        <v>0</v>
      </c>
      <c r="BI140" s="180">
        <f t="shared" si="177"/>
        <v>0</v>
      </c>
      <c r="BJ140" s="180">
        <f t="shared" si="177"/>
        <v>0</v>
      </c>
      <c r="BK140" s="180">
        <f t="shared" si="177"/>
        <v>0</v>
      </c>
      <c r="BL140" s="173"/>
      <c r="BM140" s="174"/>
      <c r="BN140" s="174"/>
      <c r="BO140" s="174"/>
      <c r="BP140" s="174"/>
    </row>
    <row r="141" spans="1:68" ht="15.75" customHeight="1">
      <c r="A141" s="38"/>
      <c r="B141" s="38"/>
      <c r="C141" s="39" t="s">
        <v>275</v>
      </c>
      <c r="D141" s="70" t="s">
        <v>280</v>
      </c>
      <c r="E141" s="110"/>
      <c r="F141" s="91">
        <v>90000</v>
      </c>
      <c r="G141" s="43" t="e">
        <f t="shared" si="171"/>
        <v>#DIV/0!</v>
      </c>
      <c r="H141" s="43" t="e">
        <f t="shared" si="172"/>
        <v>#DIV/0!</v>
      </c>
      <c r="I141" s="45"/>
      <c r="J141" s="45"/>
      <c r="K141" s="45"/>
      <c r="L141" s="143"/>
      <c r="M141" s="46">
        <f t="shared" ref="M141:O144" si="178">Y141+AB141+AE141+AH141+AK141+AN141+AQ141+AT141+AW141+AZ141+BC141+BF141</f>
        <v>0</v>
      </c>
      <c r="N141" s="46">
        <f t="shared" si="178"/>
        <v>0</v>
      </c>
      <c r="O141" s="46">
        <f t="shared" si="178"/>
        <v>0</v>
      </c>
      <c r="P141" s="46">
        <f t="shared" si="162"/>
        <v>0</v>
      </c>
      <c r="Q141" s="46">
        <f t="shared" si="162"/>
        <v>0</v>
      </c>
      <c r="R141" s="46">
        <f t="shared" si="162"/>
        <v>0</v>
      </c>
      <c r="S141" s="46">
        <f t="shared" ref="S141:T143" si="179">I141-M141</f>
        <v>0</v>
      </c>
      <c r="T141" s="46">
        <f t="shared" si="179"/>
        <v>0</v>
      </c>
      <c r="U141" s="46">
        <f t="shared" ref="U141:U143" si="180">L141-O141</f>
        <v>0</v>
      </c>
      <c r="V141" s="47" t="e">
        <f t="shared" ref="V141:W143" si="181">M141/I141</f>
        <v>#DIV/0!</v>
      </c>
      <c r="W141" s="47" t="e">
        <f t="shared" si="181"/>
        <v>#DIV/0!</v>
      </c>
      <c r="X141" s="47" t="e">
        <f t="shared" ref="X141:X143" si="182">O141/L141</f>
        <v>#DIV/0!</v>
      </c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8"/>
      <c r="BM141" s="49"/>
      <c r="BN141" s="49"/>
      <c r="BO141" s="49"/>
      <c r="BP141" s="49"/>
    </row>
    <row r="142" spans="1:68" ht="15.75" customHeight="1">
      <c r="A142" s="38"/>
      <c r="B142" s="38"/>
      <c r="C142" s="39" t="s">
        <v>272</v>
      </c>
      <c r="D142" s="40" t="s">
        <v>281</v>
      </c>
      <c r="E142" s="110"/>
      <c r="F142" s="110"/>
      <c r="G142" s="43" t="e">
        <f t="shared" si="171"/>
        <v>#DIV/0!</v>
      </c>
      <c r="H142" s="43" t="e">
        <f t="shared" si="172"/>
        <v>#DIV/0!</v>
      </c>
      <c r="I142" s="143"/>
      <c r="J142" s="45"/>
      <c r="K142" s="45"/>
      <c r="L142" s="143"/>
      <c r="M142" s="46">
        <f t="shared" si="178"/>
        <v>0</v>
      </c>
      <c r="N142" s="46">
        <f t="shared" si="178"/>
        <v>0</v>
      </c>
      <c r="O142" s="46">
        <f t="shared" si="178"/>
        <v>0</v>
      </c>
      <c r="P142" s="46">
        <f t="shared" si="162"/>
        <v>0</v>
      </c>
      <c r="Q142" s="46">
        <f t="shared" si="162"/>
        <v>0</v>
      </c>
      <c r="R142" s="46">
        <f t="shared" si="162"/>
        <v>0</v>
      </c>
      <c r="S142" s="46">
        <f t="shared" si="179"/>
        <v>0</v>
      </c>
      <c r="T142" s="46">
        <f t="shared" si="179"/>
        <v>0</v>
      </c>
      <c r="U142" s="46">
        <f t="shared" si="180"/>
        <v>0</v>
      </c>
      <c r="V142" s="47" t="e">
        <f t="shared" si="181"/>
        <v>#DIV/0!</v>
      </c>
      <c r="W142" s="47" t="e">
        <f t="shared" si="181"/>
        <v>#DIV/0!</v>
      </c>
      <c r="X142" s="47" t="e">
        <f t="shared" si="182"/>
        <v>#DIV/0!</v>
      </c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>
        <v>0</v>
      </c>
      <c r="BF142" s="45"/>
      <c r="BG142" s="45"/>
      <c r="BH142" s="45"/>
      <c r="BI142" s="45"/>
      <c r="BJ142" s="45"/>
      <c r="BK142" s="45"/>
      <c r="BL142" s="48"/>
      <c r="BM142" s="49"/>
      <c r="BN142" s="49"/>
      <c r="BO142" s="49"/>
      <c r="BP142" s="49"/>
    </row>
    <row r="143" spans="1:68" ht="15.75" customHeight="1">
      <c r="A143" s="38"/>
      <c r="B143" s="38"/>
      <c r="C143" s="39" t="s">
        <v>272</v>
      </c>
      <c r="D143" s="40" t="s">
        <v>282</v>
      </c>
      <c r="E143" s="110"/>
      <c r="F143" s="110"/>
      <c r="G143" s="43" t="e">
        <f t="shared" si="171"/>
        <v>#DIV/0!</v>
      </c>
      <c r="H143" s="43" t="e">
        <f t="shared" si="172"/>
        <v>#DIV/0!</v>
      </c>
      <c r="I143" s="45"/>
      <c r="J143" s="45"/>
      <c r="K143" s="45"/>
      <c r="L143" s="182"/>
      <c r="M143" s="46">
        <f t="shared" si="178"/>
        <v>0</v>
      </c>
      <c r="N143" s="46">
        <f t="shared" si="178"/>
        <v>0</v>
      </c>
      <c r="O143" s="46">
        <f t="shared" si="178"/>
        <v>0</v>
      </c>
      <c r="P143" s="46">
        <f t="shared" si="162"/>
        <v>0</v>
      </c>
      <c r="Q143" s="46">
        <f t="shared" si="162"/>
        <v>0</v>
      </c>
      <c r="R143" s="46">
        <f t="shared" si="162"/>
        <v>0</v>
      </c>
      <c r="S143" s="46">
        <f t="shared" si="179"/>
        <v>0</v>
      </c>
      <c r="T143" s="46">
        <f t="shared" si="179"/>
        <v>0</v>
      </c>
      <c r="U143" s="46">
        <f t="shared" si="180"/>
        <v>0</v>
      </c>
      <c r="V143" s="47" t="e">
        <f t="shared" si="181"/>
        <v>#DIV/0!</v>
      </c>
      <c r="W143" s="47" t="e">
        <f t="shared" si="181"/>
        <v>#DIV/0!</v>
      </c>
      <c r="X143" s="47" t="e">
        <f t="shared" si="182"/>
        <v>#DIV/0!</v>
      </c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8"/>
      <c r="BM143" s="49"/>
      <c r="BN143" s="49"/>
      <c r="BO143" s="49"/>
      <c r="BP143" s="49"/>
    </row>
    <row r="144" spans="1:68" ht="15.75" customHeight="1">
      <c r="A144" s="38"/>
      <c r="B144" s="148" t="s">
        <v>283</v>
      </c>
      <c r="C144" s="39" t="s">
        <v>284</v>
      </c>
      <c r="D144" s="40" t="s">
        <v>285</v>
      </c>
      <c r="E144" s="110"/>
      <c r="F144" s="110"/>
      <c r="G144" s="43"/>
      <c r="H144" s="43"/>
      <c r="I144" s="45"/>
      <c r="J144" s="45">
        <v>4237.2</v>
      </c>
      <c r="K144" s="45"/>
      <c r="L144" s="182"/>
      <c r="M144" s="46">
        <f t="shared" si="178"/>
        <v>0</v>
      </c>
      <c r="N144" s="46">
        <f t="shared" si="178"/>
        <v>4237.2</v>
      </c>
      <c r="O144" s="46">
        <f t="shared" si="178"/>
        <v>0</v>
      </c>
      <c r="P144" s="46">
        <f t="shared" si="162"/>
        <v>0</v>
      </c>
      <c r="Q144" s="46">
        <f t="shared" si="162"/>
        <v>4237.2</v>
      </c>
      <c r="R144" s="46"/>
      <c r="S144" s="46"/>
      <c r="T144" s="46"/>
      <c r="U144" s="46"/>
      <c r="V144" s="47"/>
      <c r="W144" s="47"/>
      <c r="X144" s="47"/>
      <c r="Y144" s="45"/>
      <c r="Z144" s="45"/>
      <c r="AA144" s="45"/>
      <c r="AB144" s="45"/>
      <c r="AC144" s="45"/>
      <c r="AD144" s="45"/>
      <c r="AE144" s="45"/>
      <c r="AF144" s="45">
        <f>3088+1149.2</f>
        <v>4237.2</v>
      </c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8"/>
      <c r="BM144" s="49"/>
      <c r="BN144" s="49"/>
      <c r="BO144" s="49"/>
      <c r="BP144" s="49"/>
    </row>
    <row r="145" spans="1:68" ht="15.75" customHeight="1">
      <c r="A145" s="126"/>
      <c r="B145" s="126"/>
      <c r="C145" s="163"/>
      <c r="D145" s="128" t="s">
        <v>286</v>
      </c>
      <c r="E145" s="129">
        <f t="shared" ref="E145:F145" si="183">SUM(E146:E149)</f>
        <v>0</v>
      </c>
      <c r="F145" s="129">
        <f t="shared" si="183"/>
        <v>0</v>
      </c>
      <c r="G145" s="164" t="e">
        <f t="shared" ref="G145:G147" si="184">I145/E145</f>
        <v>#DIV/0!</v>
      </c>
      <c r="H145" s="130" t="e">
        <f t="shared" ref="H145:H147" si="185">M145/E145</f>
        <v>#DIV/0!</v>
      </c>
      <c r="I145" s="129">
        <f t="shared" ref="I145:O145" si="186">SUM(I146:I149)</f>
        <v>0</v>
      </c>
      <c r="J145" s="129">
        <f t="shared" si="186"/>
        <v>500</v>
      </c>
      <c r="K145" s="129">
        <f t="shared" si="186"/>
        <v>0</v>
      </c>
      <c r="L145" s="129">
        <f t="shared" si="186"/>
        <v>0</v>
      </c>
      <c r="M145" s="129">
        <f t="shared" si="186"/>
        <v>0</v>
      </c>
      <c r="N145" s="129">
        <f t="shared" si="186"/>
        <v>500</v>
      </c>
      <c r="O145" s="129">
        <f t="shared" si="186"/>
        <v>0</v>
      </c>
      <c r="P145" s="183">
        <f t="shared" si="162"/>
        <v>0</v>
      </c>
      <c r="Q145" s="183">
        <f t="shared" si="162"/>
        <v>500</v>
      </c>
      <c r="R145" s="183">
        <f t="shared" si="162"/>
        <v>0</v>
      </c>
      <c r="S145" s="129">
        <f t="shared" ref="S145:U145" si="187">SUM(S146:S149)</f>
        <v>0</v>
      </c>
      <c r="T145" s="129">
        <f t="shared" si="187"/>
        <v>0</v>
      </c>
      <c r="U145" s="129">
        <f t="shared" si="187"/>
        <v>0</v>
      </c>
      <c r="V145" s="132" t="e">
        <f t="shared" ref="V145:W147" si="188">M145/I145</f>
        <v>#DIV/0!</v>
      </c>
      <c r="W145" s="132">
        <f t="shared" si="188"/>
        <v>1</v>
      </c>
      <c r="X145" s="132" t="e">
        <f t="shared" ref="X145:X147" si="189">O145/L145</f>
        <v>#DIV/0!</v>
      </c>
      <c r="Y145" s="129">
        <f t="shared" ref="Y145:BK145" si="190">SUM(Y146:Y149)</f>
        <v>0</v>
      </c>
      <c r="Z145" s="129">
        <f t="shared" si="190"/>
        <v>500</v>
      </c>
      <c r="AA145" s="129">
        <f t="shared" si="190"/>
        <v>0</v>
      </c>
      <c r="AB145" s="129">
        <f t="shared" si="190"/>
        <v>0</v>
      </c>
      <c r="AC145" s="129">
        <f t="shared" si="190"/>
        <v>0</v>
      </c>
      <c r="AD145" s="129">
        <f t="shared" si="190"/>
        <v>0</v>
      </c>
      <c r="AE145" s="129">
        <f t="shared" si="190"/>
        <v>0</v>
      </c>
      <c r="AF145" s="129">
        <f t="shared" si="190"/>
        <v>0</v>
      </c>
      <c r="AG145" s="129">
        <f t="shared" si="190"/>
        <v>0</v>
      </c>
      <c r="AH145" s="129">
        <f t="shared" si="190"/>
        <v>0</v>
      </c>
      <c r="AI145" s="129">
        <f t="shared" si="190"/>
        <v>0</v>
      </c>
      <c r="AJ145" s="129">
        <f t="shared" si="190"/>
        <v>0</v>
      </c>
      <c r="AK145" s="129">
        <f t="shared" si="190"/>
        <v>0</v>
      </c>
      <c r="AL145" s="129">
        <f t="shared" si="190"/>
        <v>0</v>
      </c>
      <c r="AM145" s="129">
        <f t="shared" si="190"/>
        <v>0</v>
      </c>
      <c r="AN145" s="129">
        <f t="shared" si="190"/>
        <v>0</v>
      </c>
      <c r="AO145" s="129">
        <f t="shared" si="190"/>
        <v>0</v>
      </c>
      <c r="AP145" s="129">
        <f t="shared" si="190"/>
        <v>0</v>
      </c>
      <c r="AQ145" s="129">
        <f t="shared" si="190"/>
        <v>0</v>
      </c>
      <c r="AR145" s="129">
        <f t="shared" si="190"/>
        <v>0</v>
      </c>
      <c r="AS145" s="129">
        <f t="shared" si="190"/>
        <v>0</v>
      </c>
      <c r="AT145" s="129">
        <f t="shared" si="190"/>
        <v>0</v>
      </c>
      <c r="AU145" s="129">
        <f t="shared" si="190"/>
        <v>0</v>
      </c>
      <c r="AV145" s="129">
        <f t="shared" si="190"/>
        <v>0</v>
      </c>
      <c r="AW145" s="129">
        <f t="shared" si="190"/>
        <v>0</v>
      </c>
      <c r="AX145" s="129">
        <f t="shared" si="190"/>
        <v>0</v>
      </c>
      <c r="AY145" s="129">
        <f t="shared" si="190"/>
        <v>0</v>
      </c>
      <c r="AZ145" s="129">
        <f t="shared" si="190"/>
        <v>0</v>
      </c>
      <c r="BA145" s="129">
        <f t="shared" si="190"/>
        <v>0</v>
      </c>
      <c r="BB145" s="129">
        <f t="shared" si="190"/>
        <v>0</v>
      </c>
      <c r="BC145" s="129">
        <f t="shared" si="190"/>
        <v>0</v>
      </c>
      <c r="BD145" s="129">
        <f t="shared" si="190"/>
        <v>0</v>
      </c>
      <c r="BE145" s="129">
        <f t="shared" si="190"/>
        <v>0</v>
      </c>
      <c r="BF145" s="129">
        <f t="shared" si="190"/>
        <v>0</v>
      </c>
      <c r="BG145" s="129">
        <f t="shared" si="190"/>
        <v>0</v>
      </c>
      <c r="BH145" s="129">
        <f t="shared" si="190"/>
        <v>0</v>
      </c>
      <c r="BI145" s="129">
        <f t="shared" si="190"/>
        <v>0</v>
      </c>
      <c r="BJ145" s="129">
        <f t="shared" si="190"/>
        <v>0</v>
      </c>
      <c r="BK145" s="129">
        <f t="shared" si="190"/>
        <v>0</v>
      </c>
      <c r="BL145" s="101"/>
      <c r="BM145" s="102"/>
      <c r="BN145" s="102"/>
      <c r="BO145" s="102"/>
      <c r="BP145" s="102"/>
    </row>
    <row r="146" spans="1:68" ht="15.75" customHeight="1">
      <c r="A146" s="38"/>
      <c r="B146" s="38"/>
      <c r="C146" s="39" t="s">
        <v>196</v>
      </c>
      <c r="D146" s="40" t="s">
        <v>253</v>
      </c>
      <c r="E146" s="110"/>
      <c r="F146" s="110"/>
      <c r="G146" s="43" t="e">
        <f t="shared" si="184"/>
        <v>#DIV/0!</v>
      </c>
      <c r="H146" s="43" t="e">
        <f t="shared" si="185"/>
        <v>#DIV/0!</v>
      </c>
      <c r="I146" s="85"/>
      <c r="J146" s="45"/>
      <c r="K146" s="45"/>
      <c r="L146" s="143"/>
      <c r="M146" s="46">
        <f t="shared" ref="M146:O149" si="191">Y146+AB146+AE146+AH146+AK146+AN146+AQ146+AT146+AW146+AZ146+BC146+BF146</f>
        <v>0</v>
      </c>
      <c r="N146" s="46">
        <f t="shared" si="191"/>
        <v>0</v>
      </c>
      <c r="O146" s="46">
        <f t="shared" si="191"/>
        <v>0</v>
      </c>
      <c r="P146" s="46">
        <f t="shared" si="162"/>
        <v>0</v>
      </c>
      <c r="Q146" s="46">
        <f t="shared" si="162"/>
        <v>0</v>
      </c>
      <c r="R146" s="46">
        <f t="shared" si="162"/>
        <v>0</v>
      </c>
      <c r="S146" s="46">
        <f t="shared" ref="S146:T147" si="192">I146-M146</f>
        <v>0</v>
      </c>
      <c r="T146" s="46">
        <f t="shared" si="192"/>
        <v>0</v>
      </c>
      <c r="U146" s="46">
        <f t="shared" ref="U146:U147" si="193">L146-O146</f>
        <v>0</v>
      </c>
      <c r="V146" s="47" t="e">
        <f t="shared" si="188"/>
        <v>#DIV/0!</v>
      </c>
      <c r="W146" s="47" t="e">
        <f t="shared" si="188"/>
        <v>#DIV/0!</v>
      </c>
      <c r="X146" s="47" t="e">
        <f t="shared" si="189"/>
        <v>#DIV/0!</v>
      </c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8"/>
      <c r="BM146" s="49"/>
      <c r="BN146" s="49"/>
      <c r="BO146" s="49"/>
      <c r="BP146" s="49"/>
    </row>
    <row r="147" spans="1:68" ht="15.75" customHeight="1">
      <c r="A147" s="38"/>
      <c r="B147" s="38"/>
      <c r="C147" s="39" t="s">
        <v>254</v>
      </c>
      <c r="D147" s="40" t="s">
        <v>287</v>
      </c>
      <c r="E147" s="110"/>
      <c r="F147" s="110"/>
      <c r="G147" s="43" t="e">
        <f t="shared" si="184"/>
        <v>#DIV/0!</v>
      </c>
      <c r="H147" s="43" t="e">
        <f t="shared" si="185"/>
        <v>#DIV/0!</v>
      </c>
      <c r="I147" s="67"/>
      <c r="J147" s="45"/>
      <c r="K147" s="45"/>
      <c r="L147" s="143"/>
      <c r="M147" s="46">
        <f t="shared" si="191"/>
        <v>0</v>
      </c>
      <c r="N147" s="46">
        <f t="shared" si="191"/>
        <v>0</v>
      </c>
      <c r="O147" s="46">
        <f t="shared" si="191"/>
        <v>0</v>
      </c>
      <c r="P147" s="46">
        <f t="shared" si="162"/>
        <v>0</v>
      </c>
      <c r="Q147" s="46">
        <f t="shared" si="162"/>
        <v>0</v>
      </c>
      <c r="R147" s="46">
        <f t="shared" si="162"/>
        <v>0</v>
      </c>
      <c r="S147" s="46">
        <f t="shared" si="192"/>
        <v>0</v>
      </c>
      <c r="T147" s="46">
        <f t="shared" si="192"/>
        <v>0</v>
      </c>
      <c r="U147" s="46">
        <f t="shared" si="193"/>
        <v>0</v>
      </c>
      <c r="V147" s="47" t="e">
        <f t="shared" si="188"/>
        <v>#DIV/0!</v>
      </c>
      <c r="W147" s="47" t="e">
        <f t="shared" si="188"/>
        <v>#DIV/0!</v>
      </c>
      <c r="X147" s="47" t="e">
        <f t="shared" si="189"/>
        <v>#DIV/0!</v>
      </c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8"/>
      <c r="BM147" s="49"/>
      <c r="BN147" s="49"/>
      <c r="BO147" s="49"/>
      <c r="BP147" s="49"/>
    </row>
    <row r="148" spans="1:68" ht="15.75" customHeight="1">
      <c r="A148" s="38"/>
      <c r="B148" s="148" t="s">
        <v>288</v>
      </c>
      <c r="C148" s="39" t="s">
        <v>203</v>
      </c>
      <c r="D148" s="40" t="s">
        <v>240</v>
      </c>
      <c r="E148" s="110"/>
      <c r="F148" s="110"/>
      <c r="G148" s="43"/>
      <c r="H148" s="43"/>
      <c r="I148" s="67"/>
      <c r="J148" s="45">
        <v>500</v>
      </c>
      <c r="K148" s="45"/>
      <c r="L148" s="143"/>
      <c r="M148" s="46">
        <f t="shared" si="191"/>
        <v>0</v>
      </c>
      <c r="N148" s="46">
        <f t="shared" si="191"/>
        <v>500</v>
      </c>
      <c r="O148" s="46">
        <f t="shared" si="191"/>
        <v>0</v>
      </c>
      <c r="P148" s="46">
        <f t="shared" si="162"/>
        <v>0</v>
      </c>
      <c r="Q148" s="46">
        <f t="shared" si="162"/>
        <v>500</v>
      </c>
      <c r="R148" s="46"/>
      <c r="S148" s="46"/>
      <c r="T148" s="46"/>
      <c r="U148" s="46"/>
      <c r="V148" s="47"/>
      <c r="W148" s="47"/>
      <c r="X148" s="47"/>
      <c r="Y148" s="45"/>
      <c r="Z148" s="45">
        <v>500</v>
      </c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8"/>
      <c r="BM148" s="49"/>
      <c r="BN148" s="49"/>
      <c r="BO148" s="49"/>
      <c r="BP148" s="49"/>
    </row>
    <row r="149" spans="1:68" ht="15.75" customHeight="1">
      <c r="A149" s="38"/>
      <c r="B149" s="38"/>
      <c r="C149" s="39" t="s">
        <v>196</v>
      </c>
      <c r="D149" s="40" t="s">
        <v>289</v>
      </c>
      <c r="E149" s="110"/>
      <c r="F149" s="110"/>
      <c r="G149" s="43" t="e">
        <f t="shared" ref="G149:G151" si="194">I149/E149</f>
        <v>#DIV/0!</v>
      </c>
      <c r="H149" s="43" t="e">
        <f t="shared" ref="H149:H151" si="195">M149/E149</f>
        <v>#DIV/0!</v>
      </c>
      <c r="I149" s="45"/>
      <c r="J149" s="45"/>
      <c r="K149" s="45"/>
      <c r="L149" s="45"/>
      <c r="M149" s="46">
        <f t="shared" si="191"/>
        <v>0</v>
      </c>
      <c r="N149" s="46">
        <f t="shared" si="191"/>
        <v>0</v>
      </c>
      <c r="O149" s="46">
        <f t="shared" si="191"/>
        <v>0</v>
      </c>
      <c r="P149" s="46">
        <f t="shared" si="162"/>
        <v>0</v>
      </c>
      <c r="Q149" s="46">
        <f t="shared" si="162"/>
        <v>0</v>
      </c>
      <c r="R149" s="46">
        <f t="shared" si="162"/>
        <v>0</v>
      </c>
      <c r="S149" s="46">
        <f t="shared" ref="S149:T149" si="196">I149-M149</f>
        <v>0</v>
      </c>
      <c r="T149" s="46">
        <f t="shared" si="196"/>
        <v>0</v>
      </c>
      <c r="U149" s="46">
        <f>L149-O149</f>
        <v>0</v>
      </c>
      <c r="V149" s="47" t="e">
        <f t="shared" ref="V149:W156" si="197">M149/I149</f>
        <v>#DIV/0!</v>
      </c>
      <c r="W149" s="47" t="e">
        <f t="shared" si="197"/>
        <v>#DIV/0!</v>
      </c>
      <c r="X149" s="47" t="e">
        <f t="shared" ref="X149:X156" si="198">O149/L149</f>
        <v>#DIV/0!</v>
      </c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8"/>
      <c r="BM149" s="49"/>
      <c r="BN149" s="49"/>
      <c r="BO149" s="49"/>
      <c r="BP149" s="49"/>
    </row>
    <row r="150" spans="1:68" ht="15.75" customHeight="1">
      <c r="A150" s="184"/>
      <c r="B150" s="184"/>
      <c r="C150" s="185"/>
      <c r="D150" s="186" t="s">
        <v>290</v>
      </c>
      <c r="E150" s="187">
        <f t="shared" ref="E150:F150" si="199">SUM(E151:E153)</f>
        <v>0</v>
      </c>
      <c r="F150" s="187">
        <f t="shared" si="199"/>
        <v>0</v>
      </c>
      <c r="G150" s="164" t="e">
        <f t="shared" si="194"/>
        <v>#DIV/0!</v>
      </c>
      <c r="H150" s="130" t="e">
        <f t="shared" si="195"/>
        <v>#DIV/0!</v>
      </c>
      <c r="I150" s="187">
        <f t="shared" ref="I150:O150" si="200">SUM(I151:I153)</f>
        <v>0</v>
      </c>
      <c r="J150" s="187">
        <f t="shared" si="200"/>
        <v>293.62</v>
      </c>
      <c r="K150" s="187">
        <f t="shared" si="200"/>
        <v>0</v>
      </c>
      <c r="L150" s="187">
        <f t="shared" si="200"/>
        <v>0</v>
      </c>
      <c r="M150" s="187">
        <f t="shared" si="200"/>
        <v>0</v>
      </c>
      <c r="N150" s="187">
        <f t="shared" si="200"/>
        <v>0</v>
      </c>
      <c r="O150" s="187">
        <f t="shared" si="200"/>
        <v>0</v>
      </c>
      <c r="P150" s="176">
        <f t="shared" si="162"/>
        <v>0</v>
      </c>
      <c r="Q150" s="176">
        <f t="shared" si="162"/>
        <v>0</v>
      </c>
      <c r="R150" s="176">
        <f t="shared" si="162"/>
        <v>0</v>
      </c>
      <c r="S150" s="187">
        <f t="shared" ref="S150:U150" si="201">SUM(S151:S153)</f>
        <v>0</v>
      </c>
      <c r="T150" s="187">
        <f t="shared" si="201"/>
        <v>293.62</v>
      </c>
      <c r="U150" s="187">
        <f t="shared" si="201"/>
        <v>0</v>
      </c>
      <c r="V150" s="188" t="e">
        <f t="shared" si="197"/>
        <v>#DIV/0!</v>
      </c>
      <c r="W150" s="188">
        <f t="shared" si="197"/>
        <v>0</v>
      </c>
      <c r="X150" s="188" t="e">
        <f t="shared" si="198"/>
        <v>#DIV/0!</v>
      </c>
      <c r="Y150" s="187">
        <f t="shared" ref="Y150:BK150" si="202">SUM(Y151:Y153)</f>
        <v>0</v>
      </c>
      <c r="Z150" s="187">
        <f t="shared" si="202"/>
        <v>0</v>
      </c>
      <c r="AA150" s="187">
        <f t="shared" si="202"/>
        <v>0</v>
      </c>
      <c r="AB150" s="187">
        <f t="shared" si="202"/>
        <v>0</v>
      </c>
      <c r="AC150" s="187">
        <f t="shared" si="202"/>
        <v>0</v>
      </c>
      <c r="AD150" s="187">
        <f t="shared" si="202"/>
        <v>0</v>
      </c>
      <c r="AE150" s="187">
        <f t="shared" si="202"/>
        <v>0</v>
      </c>
      <c r="AF150" s="187">
        <f t="shared" si="202"/>
        <v>0</v>
      </c>
      <c r="AG150" s="187">
        <f t="shared" si="202"/>
        <v>0</v>
      </c>
      <c r="AH150" s="187">
        <f t="shared" si="202"/>
        <v>0</v>
      </c>
      <c r="AI150" s="187">
        <f t="shared" si="202"/>
        <v>0</v>
      </c>
      <c r="AJ150" s="187">
        <f t="shared" si="202"/>
        <v>0</v>
      </c>
      <c r="AK150" s="187">
        <f t="shared" si="202"/>
        <v>0</v>
      </c>
      <c r="AL150" s="187">
        <f t="shared" si="202"/>
        <v>0</v>
      </c>
      <c r="AM150" s="187">
        <f t="shared" si="202"/>
        <v>0</v>
      </c>
      <c r="AN150" s="187">
        <f t="shared" si="202"/>
        <v>0</v>
      </c>
      <c r="AO150" s="187">
        <f t="shared" si="202"/>
        <v>0</v>
      </c>
      <c r="AP150" s="187">
        <f t="shared" si="202"/>
        <v>0</v>
      </c>
      <c r="AQ150" s="187">
        <f t="shared" si="202"/>
        <v>0</v>
      </c>
      <c r="AR150" s="187">
        <f t="shared" si="202"/>
        <v>0</v>
      </c>
      <c r="AS150" s="187">
        <f t="shared" si="202"/>
        <v>0</v>
      </c>
      <c r="AT150" s="187">
        <f t="shared" si="202"/>
        <v>0</v>
      </c>
      <c r="AU150" s="187">
        <f t="shared" si="202"/>
        <v>0</v>
      </c>
      <c r="AV150" s="187">
        <f t="shared" si="202"/>
        <v>0</v>
      </c>
      <c r="AW150" s="187">
        <f t="shared" si="202"/>
        <v>0</v>
      </c>
      <c r="AX150" s="187">
        <f t="shared" si="202"/>
        <v>0</v>
      </c>
      <c r="AY150" s="187">
        <f t="shared" si="202"/>
        <v>0</v>
      </c>
      <c r="AZ150" s="187">
        <f t="shared" si="202"/>
        <v>0</v>
      </c>
      <c r="BA150" s="187">
        <f t="shared" si="202"/>
        <v>0</v>
      </c>
      <c r="BB150" s="187">
        <f t="shared" si="202"/>
        <v>0</v>
      </c>
      <c r="BC150" s="187">
        <f t="shared" si="202"/>
        <v>0</v>
      </c>
      <c r="BD150" s="187">
        <f t="shared" si="202"/>
        <v>0</v>
      </c>
      <c r="BE150" s="187">
        <f t="shared" si="202"/>
        <v>0</v>
      </c>
      <c r="BF150" s="187">
        <f t="shared" si="202"/>
        <v>0</v>
      </c>
      <c r="BG150" s="187">
        <f t="shared" si="202"/>
        <v>0</v>
      </c>
      <c r="BH150" s="187">
        <f t="shared" si="202"/>
        <v>0</v>
      </c>
      <c r="BI150" s="187">
        <f t="shared" si="202"/>
        <v>0</v>
      </c>
      <c r="BJ150" s="187">
        <f t="shared" si="202"/>
        <v>0</v>
      </c>
      <c r="BK150" s="187">
        <f t="shared" si="202"/>
        <v>0</v>
      </c>
      <c r="BL150" s="173"/>
      <c r="BM150" s="174"/>
      <c r="BN150" s="174"/>
      <c r="BO150" s="174"/>
      <c r="BP150" s="174"/>
    </row>
    <row r="151" spans="1:68" ht="15.75" customHeight="1">
      <c r="A151" s="38"/>
      <c r="B151" s="67" t="s">
        <v>291</v>
      </c>
      <c r="C151" s="39" t="s">
        <v>292</v>
      </c>
      <c r="D151" s="40" t="s">
        <v>293</v>
      </c>
      <c r="E151" s="110"/>
      <c r="F151" s="110"/>
      <c r="G151" s="43" t="e">
        <f t="shared" si="194"/>
        <v>#DIV/0!</v>
      </c>
      <c r="H151" s="43" t="e">
        <f t="shared" si="195"/>
        <v>#DIV/0!</v>
      </c>
      <c r="I151" s="85"/>
      <c r="J151" s="67">
        <v>293.62</v>
      </c>
      <c r="K151" s="145"/>
      <c r="L151" s="143"/>
      <c r="M151" s="46">
        <f t="shared" ref="M151:O153" si="203">Y151+AB151+AE151+AH151+AK151+AN151+AQ151+AT151+AW151+AZ151+BC151+BF151</f>
        <v>0</v>
      </c>
      <c r="N151" s="46">
        <f t="shared" si="203"/>
        <v>0</v>
      </c>
      <c r="O151" s="46">
        <f t="shared" si="203"/>
        <v>0</v>
      </c>
      <c r="P151" s="46">
        <f t="shared" si="162"/>
        <v>0</v>
      </c>
      <c r="Q151" s="46">
        <f t="shared" si="162"/>
        <v>0</v>
      </c>
      <c r="R151" s="46">
        <f t="shared" si="162"/>
        <v>0</v>
      </c>
      <c r="S151" s="46">
        <f t="shared" ref="S151:T153" si="204">I151-M151</f>
        <v>0</v>
      </c>
      <c r="T151" s="46">
        <f t="shared" si="204"/>
        <v>293.62</v>
      </c>
      <c r="U151" s="46">
        <f t="shared" ref="U151:U153" si="205">L151-O151</f>
        <v>0</v>
      </c>
      <c r="V151" s="47" t="e">
        <f t="shared" si="197"/>
        <v>#DIV/0!</v>
      </c>
      <c r="W151" s="47">
        <f t="shared" si="197"/>
        <v>0</v>
      </c>
      <c r="X151" s="47" t="e">
        <f t="shared" si="198"/>
        <v>#DIV/0!</v>
      </c>
      <c r="Y151" s="45"/>
      <c r="Z151" s="45"/>
      <c r="AA151" s="45"/>
      <c r="AB151" s="45"/>
      <c r="AC151" s="45">
        <v>0</v>
      </c>
      <c r="AD151" s="45"/>
      <c r="AE151" s="45"/>
      <c r="AF151" s="45">
        <v>0</v>
      </c>
      <c r="AG151" s="45"/>
      <c r="AH151" s="45"/>
      <c r="AI151" s="45"/>
      <c r="AJ151" s="45"/>
      <c r="AK151" s="45"/>
      <c r="AL151" s="45">
        <v>0</v>
      </c>
      <c r="AM151" s="45"/>
      <c r="AN151" s="45"/>
      <c r="AO151" s="45"/>
      <c r="AP151" s="45"/>
      <c r="AQ151" s="45"/>
      <c r="AR151" s="45">
        <v>0</v>
      </c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8"/>
      <c r="BM151" s="49"/>
      <c r="BN151" s="49"/>
      <c r="BO151" s="49"/>
      <c r="BP151" s="49"/>
    </row>
    <row r="152" spans="1:68" ht="15.75" customHeight="1">
      <c r="A152" s="38"/>
      <c r="B152" s="80"/>
      <c r="C152" s="39" t="s">
        <v>130</v>
      </c>
      <c r="D152" s="40" t="s">
        <v>294</v>
      </c>
      <c r="E152" s="110"/>
      <c r="F152" s="110"/>
      <c r="G152" s="43"/>
      <c r="H152" s="43"/>
      <c r="I152" s="85"/>
      <c r="J152" s="145"/>
      <c r="K152" s="145"/>
      <c r="L152" s="143"/>
      <c r="M152" s="46">
        <f t="shared" si="203"/>
        <v>0</v>
      </c>
      <c r="N152" s="46">
        <f t="shared" si="203"/>
        <v>0</v>
      </c>
      <c r="O152" s="46">
        <f t="shared" si="203"/>
        <v>0</v>
      </c>
      <c r="P152" s="46">
        <f t="shared" ref="P152:R177" si="206">IF(BI152=0,SUM(Y152+AB152+AE152+AH152+AK152+AN152+AQ152+AT152+AW152+AZ152+BC152+BF152),BI152)</f>
        <v>0</v>
      </c>
      <c r="Q152" s="46">
        <f t="shared" si="206"/>
        <v>0</v>
      </c>
      <c r="R152" s="46">
        <f t="shared" si="206"/>
        <v>0</v>
      </c>
      <c r="S152" s="46">
        <f t="shared" si="204"/>
        <v>0</v>
      </c>
      <c r="T152" s="46">
        <f t="shared" si="204"/>
        <v>0</v>
      </c>
      <c r="U152" s="46">
        <f t="shared" si="205"/>
        <v>0</v>
      </c>
      <c r="V152" s="47" t="e">
        <f t="shared" si="197"/>
        <v>#DIV/0!</v>
      </c>
      <c r="W152" s="47" t="e">
        <f t="shared" si="197"/>
        <v>#DIV/0!</v>
      </c>
      <c r="X152" s="47" t="e">
        <f t="shared" si="198"/>
        <v>#DIV/0!</v>
      </c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>
        <v>0</v>
      </c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8"/>
      <c r="BM152" s="49"/>
      <c r="BN152" s="49"/>
      <c r="BO152" s="49"/>
      <c r="BP152" s="49"/>
    </row>
    <row r="153" spans="1:68" ht="15.75" customHeight="1">
      <c r="A153" s="38"/>
      <c r="B153" s="38"/>
      <c r="C153" s="39" t="s">
        <v>167</v>
      </c>
      <c r="D153" s="40" t="s">
        <v>295</v>
      </c>
      <c r="E153" s="110"/>
      <c r="F153" s="110"/>
      <c r="G153" s="43" t="e">
        <f t="shared" ref="G153:G156" si="207">I153/E153</f>
        <v>#DIV/0!</v>
      </c>
      <c r="H153" s="43" t="e">
        <f t="shared" ref="H153:H156" si="208">M153/E153</f>
        <v>#DIV/0!</v>
      </c>
      <c r="I153" s="45"/>
      <c r="J153" s="45"/>
      <c r="K153" s="45"/>
      <c r="L153" s="45"/>
      <c r="M153" s="46">
        <f t="shared" si="203"/>
        <v>0</v>
      </c>
      <c r="N153" s="46">
        <f t="shared" si="203"/>
        <v>0</v>
      </c>
      <c r="O153" s="46">
        <f t="shared" si="203"/>
        <v>0</v>
      </c>
      <c r="P153" s="46">
        <f t="shared" si="206"/>
        <v>0</v>
      </c>
      <c r="Q153" s="46">
        <f t="shared" si="206"/>
        <v>0</v>
      </c>
      <c r="R153" s="46">
        <f t="shared" si="206"/>
        <v>0</v>
      </c>
      <c r="S153" s="46">
        <f t="shared" si="204"/>
        <v>0</v>
      </c>
      <c r="T153" s="46">
        <f t="shared" si="204"/>
        <v>0</v>
      </c>
      <c r="U153" s="46">
        <f t="shared" si="205"/>
        <v>0</v>
      </c>
      <c r="V153" s="47" t="e">
        <f t="shared" si="197"/>
        <v>#DIV/0!</v>
      </c>
      <c r="W153" s="47" t="e">
        <f t="shared" si="197"/>
        <v>#DIV/0!</v>
      </c>
      <c r="X153" s="47" t="e">
        <f t="shared" si="198"/>
        <v>#DIV/0!</v>
      </c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8"/>
      <c r="BM153" s="49"/>
      <c r="BN153" s="49"/>
      <c r="BO153" s="49"/>
      <c r="BP153" s="49"/>
    </row>
    <row r="154" spans="1:68" ht="15.75" customHeight="1">
      <c r="A154" s="184"/>
      <c r="B154" s="184"/>
      <c r="C154" s="185"/>
      <c r="D154" s="186" t="s">
        <v>296</v>
      </c>
      <c r="E154" s="187">
        <f t="shared" ref="E154:F154" si="209">SUM(E155:E158)</f>
        <v>0</v>
      </c>
      <c r="F154" s="187">
        <f t="shared" si="209"/>
        <v>0</v>
      </c>
      <c r="G154" s="164" t="e">
        <f t="shared" si="207"/>
        <v>#DIV/0!</v>
      </c>
      <c r="H154" s="130" t="e">
        <f t="shared" si="208"/>
        <v>#DIV/0!</v>
      </c>
      <c r="I154" s="187">
        <f t="shared" ref="I154:O154" si="210">SUM(I155:I158)</f>
        <v>0</v>
      </c>
      <c r="J154" s="187">
        <f t="shared" si="210"/>
        <v>8700</v>
      </c>
      <c r="K154" s="187">
        <f t="shared" si="210"/>
        <v>0</v>
      </c>
      <c r="L154" s="187">
        <f t="shared" si="210"/>
        <v>0</v>
      </c>
      <c r="M154" s="187">
        <f t="shared" si="210"/>
        <v>0</v>
      </c>
      <c r="N154" s="187">
        <f t="shared" si="210"/>
        <v>0</v>
      </c>
      <c r="O154" s="187">
        <f t="shared" si="210"/>
        <v>0</v>
      </c>
      <c r="P154" s="176">
        <f t="shared" si="206"/>
        <v>0</v>
      </c>
      <c r="Q154" s="176">
        <f t="shared" si="206"/>
        <v>0</v>
      </c>
      <c r="R154" s="176">
        <f t="shared" si="206"/>
        <v>0</v>
      </c>
      <c r="S154" s="187">
        <f t="shared" ref="S154:U154" si="211">SUM(S155:S158)</f>
        <v>0</v>
      </c>
      <c r="T154" s="187">
        <f t="shared" si="211"/>
        <v>8700</v>
      </c>
      <c r="U154" s="187">
        <f t="shared" si="211"/>
        <v>0</v>
      </c>
      <c r="V154" s="188" t="e">
        <f t="shared" si="197"/>
        <v>#DIV/0!</v>
      </c>
      <c r="W154" s="188">
        <f t="shared" si="197"/>
        <v>0</v>
      </c>
      <c r="X154" s="188" t="e">
        <f t="shared" si="198"/>
        <v>#DIV/0!</v>
      </c>
      <c r="Y154" s="187">
        <f t="shared" ref="Y154:BK154" si="212">SUM(Y155:Y158)</f>
        <v>0</v>
      </c>
      <c r="Z154" s="187">
        <f t="shared" si="212"/>
        <v>0</v>
      </c>
      <c r="AA154" s="187">
        <f t="shared" si="212"/>
        <v>0</v>
      </c>
      <c r="AB154" s="187">
        <f t="shared" si="212"/>
        <v>0</v>
      </c>
      <c r="AC154" s="187">
        <f t="shared" si="212"/>
        <v>0</v>
      </c>
      <c r="AD154" s="187">
        <f t="shared" si="212"/>
        <v>0</v>
      </c>
      <c r="AE154" s="187">
        <f t="shared" si="212"/>
        <v>0</v>
      </c>
      <c r="AF154" s="187">
        <f t="shared" si="212"/>
        <v>0</v>
      </c>
      <c r="AG154" s="187">
        <f t="shared" si="212"/>
        <v>0</v>
      </c>
      <c r="AH154" s="187">
        <f t="shared" si="212"/>
        <v>0</v>
      </c>
      <c r="AI154" s="187">
        <f t="shared" si="212"/>
        <v>0</v>
      </c>
      <c r="AJ154" s="187">
        <f t="shared" si="212"/>
        <v>0</v>
      </c>
      <c r="AK154" s="187">
        <f t="shared" si="212"/>
        <v>0</v>
      </c>
      <c r="AL154" s="187">
        <f t="shared" si="212"/>
        <v>0</v>
      </c>
      <c r="AM154" s="187">
        <f t="shared" si="212"/>
        <v>0</v>
      </c>
      <c r="AN154" s="187">
        <f t="shared" si="212"/>
        <v>0</v>
      </c>
      <c r="AO154" s="187">
        <f t="shared" si="212"/>
        <v>0</v>
      </c>
      <c r="AP154" s="187">
        <f t="shared" si="212"/>
        <v>0</v>
      </c>
      <c r="AQ154" s="187">
        <f t="shared" si="212"/>
        <v>0</v>
      </c>
      <c r="AR154" s="187">
        <f t="shared" si="212"/>
        <v>0</v>
      </c>
      <c r="AS154" s="187">
        <f t="shared" si="212"/>
        <v>0</v>
      </c>
      <c r="AT154" s="187">
        <f t="shared" si="212"/>
        <v>0</v>
      </c>
      <c r="AU154" s="187">
        <f t="shared" si="212"/>
        <v>0</v>
      </c>
      <c r="AV154" s="187">
        <f t="shared" si="212"/>
        <v>0</v>
      </c>
      <c r="AW154" s="187">
        <f t="shared" si="212"/>
        <v>0</v>
      </c>
      <c r="AX154" s="187">
        <f t="shared" si="212"/>
        <v>0</v>
      </c>
      <c r="AY154" s="187">
        <f t="shared" si="212"/>
        <v>0</v>
      </c>
      <c r="AZ154" s="187">
        <f t="shared" si="212"/>
        <v>0</v>
      </c>
      <c r="BA154" s="187">
        <f t="shared" si="212"/>
        <v>0</v>
      </c>
      <c r="BB154" s="187">
        <f t="shared" si="212"/>
        <v>0</v>
      </c>
      <c r="BC154" s="187">
        <f t="shared" si="212"/>
        <v>0</v>
      </c>
      <c r="BD154" s="187">
        <f t="shared" si="212"/>
        <v>0</v>
      </c>
      <c r="BE154" s="187">
        <f t="shared" si="212"/>
        <v>0</v>
      </c>
      <c r="BF154" s="187">
        <f t="shared" si="212"/>
        <v>0</v>
      </c>
      <c r="BG154" s="187">
        <f t="shared" si="212"/>
        <v>0</v>
      </c>
      <c r="BH154" s="187">
        <f t="shared" si="212"/>
        <v>0</v>
      </c>
      <c r="BI154" s="187">
        <f t="shared" si="212"/>
        <v>0</v>
      </c>
      <c r="BJ154" s="187">
        <f t="shared" si="212"/>
        <v>0</v>
      </c>
      <c r="BK154" s="187">
        <f t="shared" si="212"/>
        <v>0</v>
      </c>
      <c r="BL154" s="173"/>
      <c r="BM154" s="174"/>
      <c r="BN154" s="174"/>
      <c r="BO154" s="174"/>
      <c r="BP154" s="174"/>
    </row>
    <row r="155" spans="1:68" ht="15.75" customHeight="1">
      <c r="A155" s="38"/>
      <c r="B155" s="38"/>
      <c r="C155" s="39" t="s">
        <v>130</v>
      </c>
      <c r="D155" s="40" t="s">
        <v>297</v>
      </c>
      <c r="E155" s="110"/>
      <c r="F155" s="189"/>
      <c r="G155" s="43" t="e">
        <f t="shared" si="207"/>
        <v>#DIV/0!</v>
      </c>
      <c r="H155" s="43" t="e">
        <f t="shared" si="208"/>
        <v>#DIV/0!</v>
      </c>
      <c r="I155" s="45"/>
      <c r="J155" s="45"/>
      <c r="K155" s="45"/>
      <c r="L155" s="44"/>
      <c r="M155" s="46">
        <f t="shared" ref="M155:O158" si="213">Y155+AB155+AE155+AH155+AK155+AN155+AQ155+AT155+AW155+AZ155+BC155+BF155</f>
        <v>0</v>
      </c>
      <c r="N155" s="46">
        <f t="shared" si="213"/>
        <v>0</v>
      </c>
      <c r="O155" s="46">
        <f t="shared" si="213"/>
        <v>0</v>
      </c>
      <c r="P155" s="46">
        <f t="shared" si="206"/>
        <v>0</v>
      </c>
      <c r="Q155" s="46">
        <f t="shared" si="206"/>
        <v>0</v>
      </c>
      <c r="R155" s="46">
        <f t="shared" si="206"/>
        <v>0</v>
      </c>
      <c r="S155" s="46">
        <f t="shared" ref="S155:T158" si="214">I155-M155</f>
        <v>0</v>
      </c>
      <c r="T155" s="46">
        <f t="shared" si="214"/>
        <v>0</v>
      </c>
      <c r="U155" s="46">
        <f t="shared" ref="U155:U158" si="215">L155-O155</f>
        <v>0</v>
      </c>
      <c r="V155" s="47" t="e">
        <f t="shared" si="197"/>
        <v>#DIV/0!</v>
      </c>
      <c r="W155" s="47" t="e">
        <f t="shared" si="197"/>
        <v>#DIV/0!</v>
      </c>
      <c r="X155" s="47" t="e">
        <f t="shared" si="198"/>
        <v>#DIV/0!</v>
      </c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4"/>
      <c r="BG155" s="45"/>
      <c r="BH155" s="45"/>
      <c r="BI155" s="44"/>
      <c r="BJ155" s="45"/>
      <c r="BK155" s="45"/>
      <c r="BL155" s="48"/>
      <c r="BM155" s="49"/>
      <c r="BN155" s="49"/>
      <c r="BO155" s="49"/>
      <c r="BP155" s="49"/>
    </row>
    <row r="156" spans="1:68" ht="15.75" customHeight="1">
      <c r="A156" s="38"/>
      <c r="B156" s="86" t="s">
        <v>298</v>
      </c>
      <c r="C156" s="39"/>
      <c r="D156" s="40" t="s">
        <v>299</v>
      </c>
      <c r="E156" s="110"/>
      <c r="F156" s="110"/>
      <c r="G156" s="43" t="e">
        <f t="shared" si="207"/>
        <v>#DIV/0!</v>
      </c>
      <c r="H156" s="43" t="e">
        <f t="shared" si="208"/>
        <v>#DIV/0!</v>
      </c>
      <c r="I156" s="45"/>
      <c r="J156" s="112">
        <v>8700</v>
      </c>
      <c r="K156" s="65"/>
      <c r="L156" s="44"/>
      <c r="M156" s="46">
        <f t="shared" si="213"/>
        <v>0</v>
      </c>
      <c r="N156" s="46">
        <f t="shared" si="213"/>
        <v>0</v>
      </c>
      <c r="O156" s="46">
        <f t="shared" si="213"/>
        <v>0</v>
      </c>
      <c r="P156" s="46">
        <f t="shared" si="206"/>
        <v>0</v>
      </c>
      <c r="Q156" s="46">
        <f t="shared" si="206"/>
        <v>0</v>
      </c>
      <c r="R156" s="46">
        <f t="shared" si="206"/>
        <v>0</v>
      </c>
      <c r="S156" s="46">
        <f t="shared" si="214"/>
        <v>0</v>
      </c>
      <c r="T156" s="46">
        <f t="shared" si="214"/>
        <v>8700</v>
      </c>
      <c r="U156" s="46">
        <f t="shared" si="215"/>
        <v>0</v>
      </c>
      <c r="V156" s="47" t="e">
        <f t="shared" si="197"/>
        <v>#DIV/0!</v>
      </c>
      <c r="W156" s="47">
        <f t="shared" si="197"/>
        <v>0</v>
      </c>
      <c r="X156" s="47" t="e">
        <f t="shared" si="198"/>
        <v>#DIV/0!</v>
      </c>
      <c r="Y156" s="190"/>
      <c r="Z156" s="45"/>
      <c r="AA156" s="45"/>
      <c r="AB156" s="45"/>
      <c r="AC156" s="45"/>
      <c r="AD156" s="45"/>
      <c r="AE156" s="45"/>
      <c r="AF156" s="45">
        <v>0</v>
      </c>
      <c r="AG156" s="45"/>
      <c r="AH156" s="45"/>
      <c r="AI156" s="45">
        <v>0</v>
      </c>
      <c r="AJ156" s="45"/>
      <c r="AK156" s="45"/>
      <c r="AL156" s="45"/>
      <c r="AM156" s="45"/>
      <c r="AN156" s="45"/>
      <c r="AO156" s="45"/>
      <c r="AP156" s="45"/>
      <c r="AQ156" s="45"/>
      <c r="AR156" s="45"/>
      <c r="AS156" s="14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8"/>
      <c r="BM156" s="49"/>
      <c r="BN156" s="49"/>
      <c r="BO156" s="49"/>
      <c r="BP156" s="49"/>
    </row>
    <row r="157" spans="1:68" ht="15.75" customHeight="1">
      <c r="A157" s="111"/>
      <c r="B157" s="80"/>
      <c r="C157" s="39"/>
      <c r="D157" s="40" t="s">
        <v>300</v>
      </c>
      <c r="E157" s="110"/>
      <c r="F157" s="111"/>
      <c r="G157" s="43"/>
      <c r="H157" s="43"/>
      <c r="I157" s="45"/>
      <c r="J157" s="65"/>
      <c r="K157" s="65"/>
      <c r="L157" s="44"/>
      <c r="M157" s="46">
        <f t="shared" si="213"/>
        <v>0</v>
      </c>
      <c r="N157" s="46">
        <f t="shared" si="213"/>
        <v>0</v>
      </c>
      <c r="O157" s="46">
        <f t="shared" si="213"/>
        <v>0</v>
      </c>
      <c r="P157" s="46">
        <f t="shared" si="206"/>
        <v>0</v>
      </c>
      <c r="Q157" s="46">
        <f t="shared" si="206"/>
        <v>0</v>
      </c>
      <c r="R157" s="46">
        <f t="shared" si="206"/>
        <v>0</v>
      </c>
      <c r="S157" s="46">
        <f t="shared" si="214"/>
        <v>0</v>
      </c>
      <c r="T157" s="46">
        <f t="shared" si="214"/>
        <v>0</v>
      </c>
      <c r="U157" s="46">
        <f t="shared" si="215"/>
        <v>0</v>
      </c>
      <c r="V157" s="47"/>
      <c r="W157" s="47"/>
      <c r="X157" s="47"/>
      <c r="Y157" s="190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14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8"/>
      <c r="BM157" s="49"/>
      <c r="BN157" s="49"/>
      <c r="BO157" s="49"/>
      <c r="BP157" s="49"/>
    </row>
    <row r="158" spans="1:68" ht="15.75" customHeight="1">
      <c r="A158" s="38"/>
      <c r="B158" s="38"/>
      <c r="C158" s="39" t="s">
        <v>150</v>
      </c>
      <c r="D158" s="149" t="s">
        <v>301</v>
      </c>
      <c r="E158" s="150"/>
      <c r="F158" s="150"/>
      <c r="G158" s="43" t="e">
        <f t="shared" ref="G158:G178" si="216">I158/E158</f>
        <v>#DIV/0!</v>
      </c>
      <c r="H158" s="43" t="e">
        <f t="shared" ref="H158:H178" si="217">M158/E158</f>
        <v>#DIV/0!</v>
      </c>
      <c r="I158" s="143"/>
      <c r="J158" s="145"/>
      <c r="K158" s="145"/>
      <c r="L158" s="143"/>
      <c r="M158" s="46">
        <f t="shared" si="213"/>
        <v>0</v>
      </c>
      <c r="N158" s="46">
        <f t="shared" si="213"/>
        <v>0</v>
      </c>
      <c r="O158" s="46"/>
      <c r="P158" s="46">
        <f t="shared" si="206"/>
        <v>0</v>
      </c>
      <c r="Q158" s="46">
        <f t="shared" si="206"/>
        <v>0</v>
      </c>
      <c r="R158" s="46"/>
      <c r="S158" s="46">
        <f t="shared" si="214"/>
        <v>0</v>
      </c>
      <c r="T158" s="46">
        <f t="shared" si="214"/>
        <v>0</v>
      </c>
      <c r="U158" s="46">
        <f t="shared" si="215"/>
        <v>0</v>
      </c>
      <c r="V158" s="47" t="e">
        <f t="shared" ref="V158:W169" si="218">M158/I158</f>
        <v>#DIV/0!</v>
      </c>
      <c r="W158" s="47" t="e">
        <f t="shared" si="218"/>
        <v>#DIV/0!</v>
      </c>
      <c r="X158" s="47" t="e">
        <f t="shared" ref="X158:X169" si="219">O158/L158</f>
        <v>#DIV/0!</v>
      </c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 t="s">
        <v>302</v>
      </c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48"/>
      <c r="BM158" s="49"/>
      <c r="BN158" s="49"/>
      <c r="BO158" s="49"/>
      <c r="BP158" s="49"/>
    </row>
    <row r="159" spans="1:68" ht="15.75" customHeight="1">
      <c r="A159" s="35"/>
      <c r="B159" s="35"/>
      <c r="C159" s="35" t="s">
        <v>303</v>
      </c>
      <c r="D159" s="35"/>
      <c r="E159" s="36">
        <f t="shared" ref="E159:F159" si="220">E160+E168+E183</f>
        <v>121389.6</v>
      </c>
      <c r="F159" s="36">
        <f t="shared" si="220"/>
        <v>36000</v>
      </c>
      <c r="G159" s="55">
        <f t="shared" si="216"/>
        <v>1.2356907016746081E-2</v>
      </c>
      <c r="H159" s="55">
        <f t="shared" si="217"/>
        <v>0</v>
      </c>
      <c r="I159" s="36">
        <f t="shared" ref="I159:O159" si="221">I160+I168+I183</f>
        <v>1500</v>
      </c>
      <c r="J159" s="36">
        <f t="shared" si="221"/>
        <v>984.93000000000006</v>
      </c>
      <c r="K159" s="36">
        <f t="shared" si="221"/>
        <v>0</v>
      </c>
      <c r="L159" s="36">
        <f t="shared" si="221"/>
        <v>0</v>
      </c>
      <c r="M159" s="36">
        <f t="shared" si="221"/>
        <v>0</v>
      </c>
      <c r="N159" s="36">
        <f t="shared" si="221"/>
        <v>250</v>
      </c>
      <c r="O159" s="36">
        <f t="shared" si="221"/>
        <v>0</v>
      </c>
      <c r="P159" s="36">
        <f t="shared" si="206"/>
        <v>0</v>
      </c>
      <c r="Q159" s="36">
        <f t="shared" si="206"/>
        <v>250</v>
      </c>
      <c r="R159" s="36">
        <f t="shared" si="206"/>
        <v>0</v>
      </c>
      <c r="S159" s="36">
        <f t="shared" ref="S159:U159" si="222">S160+S168+S183</f>
        <v>1500</v>
      </c>
      <c r="T159" s="36">
        <f t="shared" si="222"/>
        <v>734.93000000000006</v>
      </c>
      <c r="U159" s="36">
        <f t="shared" si="222"/>
        <v>0</v>
      </c>
      <c r="V159" s="37">
        <f t="shared" si="218"/>
        <v>0</v>
      </c>
      <c r="W159" s="37">
        <f t="shared" si="218"/>
        <v>0.25382514493415775</v>
      </c>
      <c r="X159" s="37" t="e">
        <f t="shared" si="219"/>
        <v>#DIV/0!</v>
      </c>
      <c r="Y159" s="36">
        <f t="shared" ref="Y159:BK159" si="223">Y160+Y168+Y183</f>
        <v>0</v>
      </c>
      <c r="Z159" s="36">
        <f t="shared" si="223"/>
        <v>250</v>
      </c>
      <c r="AA159" s="36">
        <f t="shared" si="223"/>
        <v>0</v>
      </c>
      <c r="AB159" s="36">
        <f t="shared" si="223"/>
        <v>0</v>
      </c>
      <c r="AC159" s="36">
        <f t="shared" si="223"/>
        <v>0</v>
      </c>
      <c r="AD159" s="36">
        <f t="shared" si="223"/>
        <v>0</v>
      </c>
      <c r="AE159" s="36">
        <f t="shared" si="223"/>
        <v>0</v>
      </c>
      <c r="AF159" s="36">
        <f t="shared" si="223"/>
        <v>0</v>
      </c>
      <c r="AG159" s="36">
        <f t="shared" si="223"/>
        <v>0</v>
      </c>
      <c r="AH159" s="36">
        <f t="shared" si="223"/>
        <v>0</v>
      </c>
      <c r="AI159" s="36">
        <f t="shared" si="223"/>
        <v>0</v>
      </c>
      <c r="AJ159" s="36">
        <f t="shared" si="223"/>
        <v>0</v>
      </c>
      <c r="AK159" s="36">
        <f t="shared" si="223"/>
        <v>0</v>
      </c>
      <c r="AL159" s="36">
        <f t="shared" si="223"/>
        <v>0</v>
      </c>
      <c r="AM159" s="36">
        <f t="shared" si="223"/>
        <v>0</v>
      </c>
      <c r="AN159" s="36">
        <f t="shared" si="223"/>
        <v>0</v>
      </c>
      <c r="AO159" s="36">
        <f t="shared" si="223"/>
        <v>0</v>
      </c>
      <c r="AP159" s="36">
        <f t="shared" si="223"/>
        <v>0</v>
      </c>
      <c r="AQ159" s="36">
        <f t="shared" si="223"/>
        <v>0</v>
      </c>
      <c r="AR159" s="36">
        <f t="shared" si="223"/>
        <v>0</v>
      </c>
      <c r="AS159" s="36">
        <f t="shared" si="223"/>
        <v>0</v>
      </c>
      <c r="AT159" s="36">
        <f t="shared" si="223"/>
        <v>0</v>
      </c>
      <c r="AU159" s="36">
        <f t="shared" si="223"/>
        <v>0</v>
      </c>
      <c r="AV159" s="36">
        <f t="shared" si="223"/>
        <v>0</v>
      </c>
      <c r="AW159" s="36">
        <f t="shared" si="223"/>
        <v>0</v>
      </c>
      <c r="AX159" s="36">
        <f t="shared" si="223"/>
        <v>0</v>
      </c>
      <c r="AY159" s="36">
        <f t="shared" si="223"/>
        <v>0</v>
      </c>
      <c r="AZ159" s="36">
        <f t="shared" si="223"/>
        <v>0</v>
      </c>
      <c r="BA159" s="36">
        <f t="shared" si="223"/>
        <v>0</v>
      </c>
      <c r="BB159" s="36">
        <f t="shared" si="223"/>
        <v>0</v>
      </c>
      <c r="BC159" s="36">
        <f t="shared" si="223"/>
        <v>0</v>
      </c>
      <c r="BD159" s="36">
        <f t="shared" si="223"/>
        <v>0</v>
      </c>
      <c r="BE159" s="36">
        <f t="shared" si="223"/>
        <v>0</v>
      </c>
      <c r="BF159" s="36">
        <f t="shared" si="223"/>
        <v>0</v>
      </c>
      <c r="BG159" s="36">
        <f t="shared" si="223"/>
        <v>0</v>
      </c>
      <c r="BH159" s="36">
        <f t="shared" si="223"/>
        <v>0</v>
      </c>
      <c r="BI159" s="36">
        <f t="shared" si="223"/>
        <v>0</v>
      </c>
      <c r="BJ159" s="36">
        <f t="shared" si="223"/>
        <v>0</v>
      </c>
      <c r="BK159" s="36">
        <f t="shared" si="223"/>
        <v>0</v>
      </c>
      <c r="BL159" s="93"/>
      <c r="BM159" s="94"/>
      <c r="BN159" s="94"/>
      <c r="BO159" s="94"/>
      <c r="BP159" s="94"/>
    </row>
    <row r="160" spans="1:68" ht="15.75" customHeight="1">
      <c r="A160" s="191"/>
      <c r="B160" s="191"/>
      <c r="C160" s="127"/>
      <c r="D160" s="192" t="s">
        <v>304</v>
      </c>
      <c r="E160" s="193">
        <f t="shared" ref="E160:F160" si="224">E161+E165</f>
        <v>36444.800000000003</v>
      </c>
      <c r="F160" s="193">
        <f t="shared" si="224"/>
        <v>0</v>
      </c>
      <c r="G160" s="164">
        <f t="shared" si="216"/>
        <v>4.1158135042584948E-2</v>
      </c>
      <c r="H160" s="164">
        <f t="shared" si="217"/>
        <v>0</v>
      </c>
      <c r="I160" s="193">
        <f t="shared" ref="I160:O160" si="225">I161+I165</f>
        <v>1500</v>
      </c>
      <c r="J160" s="193">
        <f t="shared" si="225"/>
        <v>0</v>
      </c>
      <c r="K160" s="193">
        <f t="shared" si="225"/>
        <v>0</v>
      </c>
      <c r="L160" s="193">
        <f t="shared" si="225"/>
        <v>0</v>
      </c>
      <c r="M160" s="193">
        <f t="shared" si="225"/>
        <v>0</v>
      </c>
      <c r="N160" s="193">
        <f t="shared" si="225"/>
        <v>0</v>
      </c>
      <c r="O160" s="193">
        <f t="shared" si="225"/>
        <v>0</v>
      </c>
      <c r="P160" s="183">
        <f t="shared" si="206"/>
        <v>0</v>
      </c>
      <c r="Q160" s="183">
        <f t="shared" si="206"/>
        <v>0</v>
      </c>
      <c r="R160" s="183">
        <f t="shared" si="206"/>
        <v>0</v>
      </c>
      <c r="S160" s="193">
        <f t="shared" ref="S160:U160" si="226">S161+S165</f>
        <v>1500</v>
      </c>
      <c r="T160" s="193">
        <f t="shared" si="226"/>
        <v>0</v>
      </c>
      <c r="U160" s="193">
        <f t="shared" si="226"/>
        <v>0</v>
      </c>
      <c r="V160" s="194">
        <f t="shared" si="218"/>
        <v>0</v>
      </c>
      <c r="W160" s="194" t="e">
        <f t="shared" si="218"/>
        <v>#DIV/0!</v>
      </c>
      <c r="X160" s="194" t="e">
        <f t="shared" si="219"/>
        <v>#DIV/0!</v>
      </c>
      <c r="Y160" s="193">
        <f t="shared" ref="Y160:BK160" si="227">Y161+Y165</f>
        <v>0</v>
      </c>
      <c r="Z160" s="193">
        <f t="shared" si="227"/>
        <v>0</v>
      </c>
      <c r="AA160" s="193">
        <f t="shared" si="227"/>
        <v>0</v>
      </c>
      <c r="AB160" s="193">
        <f t="shared" si="227"/>
        <v>0</v>
      </c>
      <c r="AC160" s="193">
        <f t="shared" si="227"/>
        <v>0</v>
      </c>
      <c r="AD160" s="193">
        <f t="shared" si="227"/>
        <v>0</v>
      </c>
      <c r="AE160" s="193">
        <f t="shared" si="227"/>
        <v>0</v>
      </c>
      <c r="AF160" s="193">
        <f t="shared" si="227"/>
        <v>0</v>
      </c>
      <c r="AG160" s="193">
        <f t="shared" si="227"/>
        <v>0</v>
      </c>
      <c r="AH160" s="193">
        <f t="shared" si="227"/>
        <v>0</v>
      </c>
      <c r="AI160" s="193">
        <f t="shared" si="227"/>
        <v>0</v>
      </c>
      <c r="AJ160" s="193">
        <f t="shared" si="227"/>
        <v>0</v>
      </c>
      <c r="AK160" s="193">
        <f t="shared" si="227"/>
        <v>0</v>
      </c>
      <c r="AL160" s="193">
        <f t="shared" si="227"/>
        <v>0</v>
      </c>
      <c r="AM160" s="193">
        <f t="shared" si="227"/>
        <v>0</v>
      </c>
      <c r="AN160" s="193">
        <f t="shared" si="227"/>
        <v>0</v>
      </c>
      <c r="AO160" s="193">
        <f t="shared" si="227"/>
        <v>0</v>
      </c>
      <c r="AP160" s="193">
        <f t="shared" si="227"/>
        <v>0</v>
      </c>
      <c r="AQ160" s="193">
        <f t="shared" si="227"/>
        <v>0</v>
      </c>
      <c r="AR160" s="193">
        <f t="shared" si="227"/>
        <v>0</v>
      </c>
      <c r="AS160" s="193">
        <f t="shared" si="227"/>
        <v>0</v>
      </c>
      <c r="AT160" s="193">
        <f t="shared" si="227"/>
        <v>0</v>
      </c>
      <c r="AU160" s="193">
        <f t="shared" si="227"/>
        <v>0</v>
      </c>
      <c r="AV160" s="193">
        <f t="shared" si="227"/>
        <v>0</v>
      </c>
      <c r="AW160" s="193">
        <f t="shared" si="227"/>
        <v>0</v>
      </c>
      <c r="AX160" s="193">
        <f t="shared" si="227"/>
        <v>0</v>
      </c>
      <c r="AY160" s="193">
        <f t="shared" si="227"/>
        <v>0</v>
      </c>
      <c r="AZ160" s="193">
        <f t="shared" si="227"/>
        <v>0</v>
      </c>
      <c r="BA160" s="193">
        <f t="shared" si="227"/>
        <v>0</v>
      </c>
      <c r="BB160" s="193">
        <f t="shared" si="227"/>
        <v>0</v>
      </c>
      <c r="BC160" s="193">
        <f t="shared" si="227"/>
        <v>0</v>
      </c>
      <c r="BD160" s="193">
        <f t="shared" si="227"/>
        <v>0</v>
      </c>
      <c r="BE160" s="193">
        <f t="shared" si="227"/>
        <v>0</v>
      </c>
      <c r="BF160" s="193">
        <f t="shared" si="227"/>
        <v>0</v>
      </c>
      <c r="BG160" s="193">
        <f t="shared" si="227"/>
        <v>0</v>
      </c>
      <c r="BH160" s="193">
        <f t="shared" si="227"/>
        <v>0</v>
      </c>
      <c r="BI160" s="193">
        <f t="shared" si="227"/>
        <v>0</v>
      </c>
      <c r="BJ160" s="193">
        <f t="shared" si="227"/>
        <v>0</v>
      </c>
      <c r="BK160" s="193">
        <f t="shared" si="227"/>
        <v>0</v>
      </c>
      <c r="BL160" s="101"/>
      <c r="BM160" s="102"/>
      <c r="BN160" s="102"/>
      <c r="BO160" s="102"/>
      <c r="BP160" s="102"/>
    </row>
    <row r="161" spans="1:68" ht="15.75" customHeight="1">
      <c r="A161" s="178"/>
      <c r="B161" s="178"/>
      <c r="C161" s="169"/>
      <c r="D161" s="170" t="s">
        <v>305</v>
      </c>
      <c r="E161" s="171">
        <f t="shared" ref="E161:F161" si="228">SUM(E162:E164)</f>
        <v>36444.800000000003</v>
      </c>
      <c r="F161" s="171">
        <f t="shared" si="228"/>
        <v>0</v>
      </c>
      <c r="G161" s="130">
        <f t="shared" si="216"/>
        <v>4.1158135042584948E-2</v>
      </c>
      <c r="H161" s="130">
        <f t="shared" si="217"/>
        <v>0</v>
      </c>
      <c r="I161" s="171">
        <f t="shared" ref="I161:O161" si="229">SUM(I162:I164)</f>
        <v>1500</v>
      </c>
      <c r="J161" s="171">
        <f t="shared" si="229"/>
        <v>0</v>
      </c>
      <c r="K161" s="171">
        <f t="shared" si="229"/>
        <v>0</v>
      </c>
      <c r="L161" s="171">
        <f t="shared" si="229"/>
        <v>0</v>
      </c>
      <c r="M161" s="171">
        <f t="shared" si="229"/>
        <v>0</v>
      </c>
      <c r="N161" s="171">
        <f t="shared" si="229"/>
        <v>0</v>
      </c>
      <c r="O161" s="171">
        <f t="shared" si="229"/>
        <v>0</v>
      </c>
      <c r="P161" s="195">
        <f t="shared" si="206"/>
        <v>0</v>
      </c>
      <c r="Q161" s="195">
        <f t="shared" si="206"/>
        <v>0</v>
      </c>
      <c r="R161" s="195">
        <f t="shared" si="206"/>
        <v>0</v>
      </c>
      <c r="S161" s="171">
        <f t="shared" ref="S161:U161" si="230">SUM(S162:S164)</f>
        <v>1500</v>
      </c>
      <c r="T161" s="171">
        <f t="shared" si="230"/>
        <v>0</v>
      </c>
      <c r="U161" s="171">
        <f t="shared" si="230"/>
        <v>0</v>
      </c>
      <c r="V161" s="196">
        <f t="shared" si="218"/>
        <v>0</v>
      </c>
      <c r="W161" s="196" t="e">
        <f t="shared" si="218"/>
        <v>#DIV/0!</v>
      </c>
      <c r="X161" s="196" t="e">
        <f t="shared" si="219"/>
        <v>#DIV/0!</v>
      </c>
      <c r="Y161" s="171">
        <f t="shared" ref="Y161:BK161" si="231">SUM(Y162:Y164)</f>
        <v>0</v>
      </c>
      <c r="Z161" s="171">
        <f t="shared" si="231"/>
        <v>0</v>
      </c>
      <c r="AA161" s="171">
        <f t="shared" si="231"/>
        <v>0</v>
      </c>
      <c r="AB161" s="171">
        <f t="shared" si="231"/>
        <v>0</v>
      </c>
      <c r="AC161" s="171">
        <f t="shared" si="231"/>
        <v>0</v>
      </c>
      <c r="AD161" s="171">
        <f t="shared" si="231"/>
        <v>0</v>
      </c>
      <c r="AE161" s="171">
        <f t="shared" si="231"/>
        <v>0</v>
      </c>
      <c r="AF161" s="171">
        <f t="shared" si="231"/>
        <v>0</v>
      </c>
      <c r="AG161" s="171">
        <f t="shared" si="231"/>
        <v>0</v>
      </c>
      <c r="AH161" s="171">
        <f t="shared" si="231"/>
        <v>0</v>
      </c>
      <c r="AI161" s="171">
        <f t="shared" si="231"/>
        <v>0</v>
      </c>
      <c r="AJ161" s="171">
        <f t="shared" si="231"/>
        <v>0</v>
      </c>
      <c r="AK161" s="171">
        <f t="shared" si="231"/>
        <v>0</v>
      </c>
      <c r="AL161" s="171">
        <f t="shared" si="231"/>
        <v>0</v>
      </c>
      <c r="AM161" s="171">
        <f t="shared" si="231"/>
        <v>0</v>
      </c>
      <c r="AN161" s="171">
        <f t="shared" si="231"/>
        <v>0</v>
      </c>
      <c r="AO161" s="171">
        <f t="shared" si="231"/>
        <v>0</v>
      </c>
      <c r="AP161" s="171">
        <f t="shared" si="231"/>
        <v>0</v>
      </c>
      <c r="AQ161" s="171">
        <f t="shared" si="231"/>
        <v>0</v>
      </c>
      <c r="AR161" s="171">
        <f t="shared" si="231"/>
        <v>0</v>
      </c>
      <c r="AS161" s="171">
        <f t="shared" si="231"/>
        <v>0</v>
      </c>
      <c r="AT161" s="171">
        <f t="shared" si="231"/>
        <v>0</v>
      </c>
      <c r="AU161" s="171">
        <f t="shared" si="231"/>
        <v>0</v>
      </c>
      <c r="AV161" s="171">
        <f t="shared" si="231"/>
        <v>0</v>
      </c>
      <c r="AW161" s="171">
        <f t="shared" si="231"/>
        <v>0</v>
      </c>
      <c r="AX161" s="171">
        <f t="shared" si="231"/>
        <v>0</v>
      </c>
      <c r="AY161" s="171">
        <f t="shared" si="231"/>
        <v>0</v>
      </c>
      <c r="AZ161" s="171">
        <f t="shared" si="231"/>
        <v>0</v>
      </c>
      <c r="BA161" s="171">
        <f t="shared" si="231"/>
        <v>0</v>
      </c>
      <c r="BB161" s="171">
        <f t="shared" si="231"/>
        <v>0</v>
      </c>
      <c r="BC161" s="171">
        <f t="shared" si="231"/>
        <v>0</v>
      </c>
      <c r="BD161" s="171">
        <f t="shared" si="231"/>
        <v>0</v>
      </c>
      <c r="BE161" s="171">
        <f t="shared" si="231"/>
        <v>0</v>
      </c>
      <c r="BF161" s="171">
        <f t="shared" si="231"/>
        <v>0</v>
      </c>
      <c r="BG161" s="171">
        <f t="shared" si="231"/>
        <v>0</v>
      </c>
      <c r="BH161" s="171">
        <f t="shared" si="231"/>
        <v>0</v>
      </c>
      <c r="BI161" s="171">
        <f t="shared" si="231"/>
        <v>0</v>
      </c>
      <c r="BJ161" s="171">
        <f t="shared" si="231"/>
        <v>0</v>
      </c>
      <c r="BK161" s="171">
        <f t="shared" si="231"/>
        <v>0</v>
      </c>
      <c r="BL161" s="173"/>
      <c r="BM161" s="174"/>
      <c r="BN161" s="174"/>
      <c r="BO161" s="174"/>
      <c r="BP161" s="174"/>
    </row>
    <row r="162" spans="1:68" ht="16.5" customHeight="1">
      <c r="A162" s="38"/>
      <c r="B162" s="38"/>
      <c r="C162" s="39" t="s">
        <v>244</v>
      </c>
      <c r="D162" s="40" t="s">
        <v>306</v>
      </c>
      <c r="E162" s="110">
        <v>34944.800000000003</v>
      </c>
      <c r="F162" s="110"/>
      <c r="G162" s="43">
        <f t="shared" si="216"/>
        <v>0</v>
      </c>
      <c r="H162" s="43">
        <f t="shared" si="217"/>
        <v>0</v>
      </c>
      <c r="I162" s="85">
        <v>0</v>
      </c>
      <c r="J162" s="45"/>
      <c r="K162" s="45"/>
      <c r="L162" s="45"/>
      <c r="M162" s="46">
        <f t="shared" ref="M162:O164" si="232">Y162+AB162+AE162+AH162+AK162+AN162+AQ162+AT162+AW162+AZ162+BC162+BF162</f>
        <v>0</v>
      </c>
      <c r="N162" s="46">
        <f t="shared" si="232"/>
        <v>0</v>
      </c>
      <c r="O162" s="46">
        <f t="shared" si="232"/>
        <v>0</v>
      </c>
      <c r="P162" s="46">
        <f t="shared" si="206"/>
        <v>0</v>
      </c>
      <c r="Q162" s="46">
        <f t="shared" si="206"/>
        <v>0</v>
      </c>
      <c r="R162" s="46">
        <f t="shared" si="206"/>
        <v>0</v>
      </c>
      <c r="S162" s="197">
        <f t="shared" ref="S162:T164" si="233">I162-M162</f>
        <v>0</v>
      </c>
      <c r="T162" s="46">
        <f t="shared" si="233"/>
        <v>0</v>
      </c>
      <c r="U162" s="46">
        <f t="shared" ref="U162:U164" si="234">L162-O162</f>
        <v>0</v>
      </c>
      <c r="V162" s="47" t="e">
        <f t="shared" si="218"/>
        <v>#DIV/0!</v>
      </c>
      <c r="W162" s="47" t="e">
        <f t="shared" si="218"/>
        <v>#DIV/0!</v>
      </c>
      <c r="X162" s="47" t="e">
        <f t="shared" si="219"/>
        <v>#DIV/0!</v>
      </c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74">
        <v>0</v>
      </c>
      <c r="BG162" s="45"/>
      <c r="BH162" s="45"/>
      <c r="BI162" s="45"/>
      <c r="BJ162" s="45"/>
      <c r="BK162" s="45"/>
      <c r="BL162" s="48"/>
      <c r="BM162" s="49"/>
      <c r="BN162" s="49"/>
      <c r="BO162" s="49"/>
      <c r="BP162" s="49"/>
    </row>
    <row r="163" spans="1:68" ht="15.75" customHeight="1">
      <c r="A163" s="38" t="s">
        <v>307</v>
      </c>
      <c r="B163" s="59"/>
      <c r="C163" s="39" t="s">
        <v>38</v>
      </c>
      <c r="D163" s="40" t="s">
        <v>39</v>
      </c>
      <c r="E163" s="110">
        <v>1500</v>
      </c>
      <c r="F163" s="110"/>
      <c r="G163" s="43">
        <f t="shared" si="216"/>
        <v>1</v>
      </c>
      <c r="H163" s="43">
        <f t="shared" si="217"/>
        <v>0</v>
      </c>
      <c r="I163" s="44">
        <v>1500</v>
      </c>
      <c r="J163" s="45"/>
      <c r="K163" s="45"/>
      <c r="L163" s="198"/>
      <c r="M163" s="46">
        <f t="shared" si="232"/>
        <v>0</v>
      </c>
      <c r="N163" s="46">
        <f t="shared" si="232"/>
        <v>0</v>
      </c>
      <c r="O163" s="46">
        <f t="shared" si="232"/>
        <v>0</v>
      </c>
      <c r="P163" s="46">
        <f t="shared" si="206"/>
        <v>0</v>
      </c>
      <c r="Q163" s="46">
        <f t="shared" si="206"/>
        <v>0</v>
      </c>
      <c r="R163" s="46">
        <f t="shared" si="206"/>
        <v>0</v>
      </c>
      <c r="S163" s="46">
        <f t="shared" si="233"/>
        <v>1500</v>
      </c>
      <c r="T163" s="46">
        <f t="shared" si="233"/>
        <v>0</v>
      </c>
      <c r="U163" s="46">
        <f t="shared" si="234"/>
        <v>0</v>
      </c>
      <c r="V163" s="47">
        <f t="shared" si="218"/>
        <v>0</v>
      </c>
      <c r="W163" s="47" t="e">
        <f t="shared" si="218"/>
        <v>#DIV/0!</v>
      </c>
      <c r="X163" s="47" t="e">
        <f t="shared" si="219"/>
        <v>#DIV/0!</v>
      </c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8"/>
      <c r="BM163" s="49"/>
      <c r="BN163" s="49"/>
      <c r="BO163" s="49"/>
      <c r="BP163" s="49"/>
    </row>
    <row r="164" spans="1:68" ht="15.75" customHeight="1">
      <c r="A164" s="38"/>
      <c r="B164" s="38"/>
      <c r="C164" s="39" t="s">
        <v>57</v>
      </c>
      <c r="D164" s="40" t="s">
        <v>58</v>
      </c>
      <c r="E164" s="110"/>
      <c r="F164" s="110"/>
      <c r="G164" s="43" t="e">
        <f t="shared" si="216"/>
        <v>#DIV/0!</v>
      </c>
      <c r="H164" s="43" t="e">
        <f t="shared" si="217"/>
        <v>#DIV/0!</v>
      </c>
      <c r="I164" s="44"/>
      <c r="J164" s="45"/>
      <c r="K164" s="45"/>
      <c r="L164" s="44"/>
      <c r="M164" s="46">
        <f t="shared" si="232"/>
        <v>0</v>
      </c>
      <c r="N164" s="46">
        <f t="shared" si="232"/>
        <v>0</v>
      </c>
      <c r="O164" s="46">
        <f t="shared" si="232"/>
        <v>0</v>
      </c>
      <c r="P164" s="46">
        <f t="shared" si="206"/>
        <v>0</v>
      </c>
      <c r="Q164" s="46">
        <f t="shared" si="206"/>
        <v>0</v>
      </c>
      <c r="R164" s="46">
        <f t="shared" si="206"/>
        <v>0</v>
      </c>
      <c r="S164" s="46">
        <f t="shared" si="233"/>
        <v>0</v>
      </c>
      <c r="T164" s="46">
        <f t="shared" si="233"/>
        <v>0</v>
      </c>
      <c r="U164" s="46">
        <f t="shared" si="234"/>
        <v>0</v>
      </c>
      <c r="V164" s="47" t="e">
        <f t="shared" si="218"/>
        <v>#DIV/0!</v>
      </c>
      <c r="W164" s="47" t="e">
        <f t="shared" si="218"/>
        <v>#DIV/0!</v>
      </c>
      <c r="X164" s="47" t="e">
        <f t="shared" si="219"/>
        <v>#DIV/0!</v>
      </c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8"/>
      <c r="BM164" s="49"/>
      <c r="BN164" s="49"/>
      <c r="BO164" s="49"/>
      <c r="BP164" s="49"/>
    </row>
    <row r="165" spans="1:68" ht="15.75" customHeight="1">
      <c r="A165" s="178"/>
      <c r="B165" s="178"/>
      <c r="C165" s="169"/>
      <c r="D165" s="170" t="s">
        <v>308</v>
      </c>
      <c r="E165" s="171">
        <f t="shared" ref="E165:F165" si="235">SUM(E166:E167)</f>
        <v>0</v>
      </c>
      <c r="F165" s="171">
        <f t="shared" si="235"/>
        <v>0</v>
      </c>
      <c r="G165" s="131" t="e">
        <f t="shared" si="216"/>
        <v>#DIV/0!</v>
      </c>
      <c r="H165" s="131" t="e">
        <f t="shared" si="217"/>
        <v>#DIV/0!</v>
      </c>
      <c r="I165" s="171">
        <f t="shared" ref="I165:O165" si="236">SUM(I166:I167)</f>
        <v>0</v>
      </c>
      <c r="J165" s="171">
        <f t="shared" si="236"/>
        <v>0</v>
      </c>
      <c r="K165" s="171">
        <f t="shared" si="236"/>
        <v>0</v>
      </c>
      <c r="L165" s="171">
        <f t="shared" si="236"/>
        <v>0</v>
      </c>
      <c r="M165" s="171">
        <f t="shared" si="236"/>
        <v>0</v>
      </c>
      <c r="N165" s="171">
        <f t="shared" si="236"/>
        <v>0</v>
      </c>
      <c r="O165" s="171">
        <f t="shared" si="236"/>
        <v>0</v>
      </c>
      <c r="P165" s="195">
        <f t="shared" si="206"/>
        <v>0</v>
      </c>
      <c r="Q165" s="195">
        <f t="shared" si="206"/>
        <v>0</v>
      </c>
      <c r="R165" s="195">
        <f t="shared" si="206"/>
        <v>0</v>
      </c>
      <c r="S165" s="171">
        <f t="shared" ref="S165:U165" si="237">SUM(S166:S167)</f>
        <v>0</v>
      </c>
      <c r="T165" s="171">
        <f t="shared" si="237"/>
        <v>0</v>
      </c>
      <c r="U165" s="171">
        <f t="shared" si="237"/>
        <v>0</v>
      </c>
      <c r="V165" s="196" t="e">
        <f t="shared" si="218"/>
        <v>#DIV/0!</v>
      </c>
      <c r="W165" s="196" t="e">
        <f t="shared" si="218"/>
        <v>#DIV/0!</v>
      </c>
      <c r="X165" s="196" t="e">
        <f t="shared" si="219"/>
        <v>#DIV/0!</v>
      </c>
      <c r="Y165" s="171">
        <f t="shared" ref="Y165:BK165" si="238">SUM(Y166:Y167)</f>
        <v>0</v>
      </c>
      <c r="Z165" s="171">
        <f t="shared" si="238"/>
        <v>0</v>
      </c>
      <c r="AA165" s="171">
        <f t="shared" si="238"/>
        <v>0</v>
      </c>
      <c r="AB165" s="171">
        <f t="shared" si="238"/>
        <v>0</v>
      </c>
      <c r="AC165" s="171">
        <f t="shared" si="238"/>
        <v>0</v>
      </c>
      <c r="AD165" s="171">
        <f t="shared" si="238"/>
        <v>0</v>
      </c>
      <c r="AE165" s="171">
        <f t="shared" si="238"/>
        <v>0</v>
      </c>
      <c r="AF165" s="171">
        <f t="shared" si="238"/>
        <v>0</v>
      </c>
      <c r="AG165" s="171">
        <f t="shared" si="238"/>
        <v>0</v>
      </c>
      <c r="AH165" s="171">
        <f t="shared" si="238"/>
        <v>0</v>
      </c>
      <c r="AI165" s="171">
        <f t="shared" si="238"/>
        <v>0</v>
      </c>
      <c r="AJ165" s="171">
        <f t="shared" si="238"/>
        <v>0</v>
      </c>
      <c r="AK165" s="171">
        <f t="shared" si="238"/>
        <v>0</v>
      </c>
      <c r="AL165" s="171">
        <f t="shared" si="238"/>
        <v>0</v>
      </c>
      <c r="AM165" s="171">
        <f t="shared" si="238"/>
        <v>0</v>
      </c>
      <c r="AN165" s="171">
        <f t="shared" si="238"/>
        <v>0</v>
      </c>
      <c r="AO165" s="171">
        <f t="shared" si="238"/>
        <v>0</v>
      </c>
      <c r="AP165" s="171">
        <f t="shared" si="238"/>
        <v>0</v>
      </c>
      <c r="AQ165" s="171">
        <f t="shared" si="238"/>
        <v>0</v>
      </c>
      <c r="AR165" s="171">
        <f t="shared" si="238"/>
        <v>0</v>
      </c>
      <c r="AS165" s="171">
        <f t="shared" si="238"/>
        <v>0</v>
      </c>
      <c r="AT165" s="171">
        <f t="shared" si="238"/>
        <v>0</v>
      </c>
      <c r="AU165" s="171">
        <f t="shared" si="238"/>
        <v>0</v>
      </c>
      <c r="AV165" s="171">
        <f t="shared" si="238"/>
        <v>0</v>
      </c>
      <c r="AW165" s="171">
        <f t="shared" si="238"/>
        <v>0</v>
      </c>
      <c r="AX165" s="171">
        <f t="shared" si="238"/>
        <v>0</v>
      </c>
      <c r="AY165" s="171">
        <f t="shared" si="238"/>
        <v>0</v>
      </c>
      <c r="AZ165" s="171">
        <f t="shared" si="238"/>
        <v>0</v>
      </c>
      <c r="BA165" s="171">
        <f t="shared" si="238"/>
        <v>0</v>
      </c>
      <c r="BB165" s="171">
        <f t="shared" si="238"/>
        <v>0</v>
      </c>
      <c r="BC165" s="171">
        <f t="shared" si="238"/>
        <v>0</v>
      </c>
      <c r="BD165" s="171">
        <f t="shared" si="238"/>
        <v>0</v>
      </c>
      <c r="BE165" s="171">
        <f t="shared" si="238"/>
        <v>0</v>
      </c>
      <c r="BF165" s="171">
        <f t="shared" si="238"/>
        <v>0</v>
      </c>
      <c r="BG165" s="171">
        <f t="shared" si="238"/>
        <v>0</v>
      </c>
      <c r="BH165" s="171">
        <f t="shared" si="238"/>
        <v>0</v>
      </c>
      <c r="BI165" s="171">
        <f t="shared" si="238"/>
        <v>0</v>
      </c>
      <c r="BJ165" s="171">
        <f t="shared" si="238"/>
        <v>0</v>
      </c>
      <c r="BK165" s="171">
        <f t="shared" si="238"/>
        <v>0</v>
      </c>
      <c r="BL165" s="173"/>
      <c r="BM165" s="174"/>
      <c r="BN165" s="174"/>
      <c r="BO165" s="174"/>
      <c r="BP165" s="174"/>
    </row>
    <row r="166" spans="1:68" ht="15.75" customHeight="1">
      <c r="A166" s="38"/>
      <c r="B166" s="38"/>
      <c r="C166" s="39" t="s">
        <v>244</v>
      </c>
      <c r="D166" s="40" t="s">
        <v>309</v>
      </c>
      <c r="E166" s="110"/>
      <c r="F166" s="110"/>
      <c r="G166" s="43" t="e">
        <f t="shared" si="216"/>
        <v>#DIV/0!</v>
      </c>
      <c r="H166" s="43" t="e">
        <f t="shared" si="217"/>
        <v>#DIV/0!</v>
      </c>
      <c r="I166" s="44"/>
      <c r="J166" s="45"/>
      <c r="K166" s="45"/>
      <c r="L166" s="44"/>
      <c r="M166" s="46">
        <f t="shared" ref="M166:O167" si="239">Y166+AB166+AE166+AH166+AK166+AN166+AQ166+AT166+AW166+AZ166+BC166+BF166</f>
        <v>0</v>
      </c>
      <c r="N166" s="46">
        <f t="shared" si="239"/>
        <v>0</v>
      </c>
      <c r="O166" s="46">
        <f t="shared" si="239"/>
        <v>0</v>
      </c>
      <c r="P166" s="46">
        <f t="shared" si="206"/>
        <v>0</v>
      </c>
      <c r="Q166" s="46">
        <f t="shared" si="206"/>
        <v>0</v>
      </c>
      <c r="R166" s="46">
        <f t="shared" si="206"/>
        <v>0</v>
      </c>
      <c r="S166" s="46">
        <f t="shared" ref="S166:T167" si="240">I166-M166</f>
        <v>0</v>
      </c>
      <c r="T166" s="46">
        <f t="shared" si="240"/>
        <v>0</v>
      </c>
      <c r="U166" s="46">
        <f t="shared" ref="U166:U167" si="241">L166-O166</f>
        <v>0</v>
      </c>
      <c r="V166" s="47" t="e">
        <f t="shared" si="218"/>
        <v>#DIV/0!</v>
      </c>
      <c r="W166" s="47" t="e">
        <f t="shared" si="218"/>
        <v>#DIV/0!</v>
      </c>
      <c r="X166" s="47" t="e">
        <f t="shared" si="219"/>
        <v>#DIV/0!</v>
      </c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8"/>
      <c r="BM166" s="49"/>
      <c r="BN166" s="49"/>
      <c r="BO166" s="49"/>
      <c r="BP166" s="49"/>
    </row>
    <row r="167" spans="1:68" ht="15.75" customHeight="1">
      <c r="A167" s="38"/>
      <c r="B167" s="38"/>
      <c r="C167" s="50"/>
      <c r="D167" s="40"/>
      <c r="E167" s="110"/>
      <c r="F167" s="199"/>
      <c r="G167" s="43" t="e">
        <f t="shared" si="216"/>
        <v>#DIV/0!</v>
      </c>
      <c r="H167" s="43" t="e">
        <f t="shared" si="217"/>
        <v>#DIV/0!</v>
      </c>
      <c r="I167" s="44"/>
      <c r="J167" s="45"/>
      <c r="K167" s="45"/>
      <c r="L167" s="44"/>
      <c r="M167" s="46">
        <f t="shared" si="239"/>
        <v>0</v>
      </c>
      <c r="N167" s="46">
        <f t="shared" si="239"/>
        <v>0</v>
      </c>
      <c r="O167" s="46">
        <f t="shared" si="239"/>
        <v>0</v>
      </c>
      <c r="P167" s="46">
        <f t="shared" si="206"/>
        <v>0</v>
      </c>
      <c r="Q167" s="46">
        <f t="shared" si="206"/>
        <v>0</v>
      </c>
      <c r="R167" s="46">
        <f t="shared" si="206"/>
        <v>0</v>
      </c>
      <c r="S167" s="46">
        <f t="shared" si="240"/>
        <v>0</v>
      </c>
      <c r="T167" s="46">
        <f t="shared" si="240"/>
        <v>0</v>
      </c>
      <c r="U167" s="46">
        <f t="shared" si="241"/>
        <v>0</v>
      </c>
      <c r="V167" s="47" t="e">
        <f t="shared" si="218"/>
        <v>#DIV/0!</v>
      </c>
      <c r="W167" s="47" t="e">
        <f t="shared" si="218"/>
        <v>#DIV/0!</v>
      </c>
      <c r="X167" s="47" t="e">
        <f t="shared" si="219"/>
        <v>#DIV/0!</v>
      </c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8"/>
      <c r="BM167" s="49"/>
      <c r="BN167" s="49"/>
      <c r="BO167" s="49"/>
      <c r="BP167" s="49"/>
    </row>
    <row r="168" spans="1:68" ht="15.75" customHeight="1">
      <c r="A168" s="191"/>
      <c r="B168" s="191"/>
      <c r="C168" s="127"/>
      <c r="D168" s="192" t="s">
        <v>310</v>
      </c>
      <c r="E168" s="193">
        <f t="shared" ref="E168:F168" si="242">E169+E176</f>
        <v>84944.8</v>
      </c>
      <c r="F168" s="193">
        <f t="shared" si="242"/>
        <v>36000</v>
      </c>
      <c r="G168" s="164">
        <f t="shared" si="216"/>
        <v>0</v>
      </c>
      <c r="H168" s="164">
        <f t="shared" si="217"/>
        <v>0</v>
      </c>
      <c r="I168" s="193">
        <f t="shared" ref="I168:O168" si="243">I169+I176</f>
        <v>0</v>
      </c>
      <c r="J168" s="193">
        <f t="shared" si="243"/>
        <v>250</v>
      </c>
      <c r="K168" s="193">
        <f t="shared" si="243"/>
        <v>0</v>
      </c>
      <c r="L168" s="193">
        <f t="shared" si="243"/>
        <v>0</v>
      </c>
      <c r="M168" s="193">
        <f t="shared" si="243"/>
        <v>0</v>
      </c>
      <c r="N168" s="193">
        <f t="shared" si="243"/>
        <v>250</v>
      </c>
      <c r="O168" s="193">
        <f t="shared" si="243"/>
        <v>0</v>
      </c>
      <c r="P168" s="193">
        <f t="shared" si="206"/>
        <v>0</v>
      </c>
      <c r="Q168" s="193">
        <f t="shared" si="206"/>
        <v>250</v>
      </c>
      <c r="R168" s="193">
        <f t="shared" si="206"/>
        <v>0</v>
      </c>
      <c r="S168" s="193">
        <f t="shared" ref="S168:U168" si="244">S169+S176</f>
        <v>0</v>
      </c>
      <c r="T168" s="193">
        <f t="shared" si="244"/>
        <v>0</v>
      </c>
      <c r="U168" s="193">
        <f t="shared" si="244"/>
        <v>0</v>
      </c>
      <c r="V168" s="194" t="e">
        <f t="shared" si="218"/>
        <v>#DIV/0!</v>
      </c>
      <c r="W168" s="194">
        <f t="shared" si="218"/>
        <v>1</v>
      </c>
      <c r="X168" s="194" t="e">
        <f t="shared" si="219"/>
        <v>#DIV/0!</v>
      </c>
      <c r="Y168" s="193">
        <f t="shared" ref="Y168:BK168" si="245">Y169+Y176</f>
        <v>0</v>
      </c>
      <c r="Z168" s="193">
        <f t="shared" si="245"/>
        <v>250</v>
      </c>
      <c r="AA168" s="193">
        <f t="shared" si="245"/>
        <v>0</v>
      </c>
      <c r="AB168" s="193">
        <f t="shared" si="245"/>
        <v>0</v>
      </c>
      <c r="AC168" s="193">
        <f t="shared" si="245"/>
        <v>0</v>
      </c>
      <c r="AD168" s="193">
        <f t="shared" si="245"/>
        <v>0</v>
      </c>
      <c r="AE168" s="193">
        <f t="shared" si="245"/>
        <v>0</v>
      </c>
      <c r="AF168" s="193">
        <f t="shared" si="245"/>
        <v>0</v>
      </c>
      <c r="AG168" s="193">
        <f t="shared" si="245"/>
        <v>0</v>
      </c>
      <c r="AH168" s="193">
        <f t="shared" si="245"/>
        <v>0</v>
      </c>
      <c r="AI168" s="193">
        <f t="shared" si="245"/>
        <v>0</v>
      </c>
      <c r="AJ168" s="193">
        <f t="shared" si="245"/>
        <v>0</v>
      </c>
      <c r="AK168" s="193">
        <f t="shared" si="245"/>
        <v>0</v>
      </c>
      <c r="AL168" s="193">
        <f t="shared" si="245"/>
        <v>0</v>
      </c>
      <c r="AM168" s="193">
        <f t="shared" si="245"/>
        <v>0</v>
      </c>
      <c r="AN168" s="193">
        <f t="shared" si="245"/>
        <v>0</v>
      </c>
      <c r="AO168" s="193">
        <f t="shared" si="245"/>
        <v>0</v>
      </c>
      <c r="AP168" s="193">
        <f t="shared" si="245"/>
        <v>0</v>
      </c>
      <c r="AQ168" s="193">
        <f t="shared" si="245"/>
        <v>0</v>
      </c>
      <c r="AR168" s="193">
        <f t="shared" si="245"/>
        <v>0</v>
      </c>
      <c r="AS168" s="193">
        <f t="shared" si="245"/>
        <v>0</v>
      </c>
      <c r="AT168" s="193">
        <f t="shared" si="245"/>
        <v>0</v>
      </c>
      <c r="AU168" s="193">
        <f t="shared" si="245"/>
        <v>0</v>
      </c>
      <c r="AV168" s="193">
        <f t="shared" si="245"/>
        <v>0</v>
      </c>
      <c r="AW168" s="193">
        <f t="shared" si="245"/>
        <v>0</v>
      </c>
      <c r="AX168" s="193">
        <f t="shared" si="245"/>
        <v>0</v>
      </c>
      <c r="AY168" s="193">
        <f t="shared" si="245"/>
        <v>0</v>
      </c>
      <c r="AZ168" s="193">
        <f t="shared" si="245"/>
        <v>0</v>
      </c>
      <c r="BA168" s="193">
        <f t="shared" si="245"/>
        <v>0</v>
      </c>
      <c r="BB168" s="193">
        <f t="shared" si="245"/>
        <v>0</v>
      </c>
      <c r="BC168" s="193">
        <f t="shared" si="245"/>
        <v>0</v>
      </c>
      <c r="BD168" s="193">
        <f t="shared" si="245"/>
        <v>0</v>
      </c>
      <c r="BE168" s="193">
        <f t="shared" si="245"/>
        <v>0</v>
      </c>
      <c r="BF168" s="193">
        <f t="shared" si="245"/>
        <v>0</v>
      </c>
      <c r="BG168" s="193">
        <f t="shared" si="245"/>
        <v>0</v>
      </c>
      <c r="BH168" s="193">
        <f t="shared" si="245"/>
        <v>0</v>
      </c>
      <c r="BI168" s="193">
        <f t="shared" si="245"/>
        <v>0</v>
      </c>
      <c r="BJ168" s="193">
        <f t="shared" si="245"/>
        <v>0</v>
      </c>
      <c r="BK168" s="193">
        <f t="shared" si="245"/>
        <v>0</v>
      </c>
      <c r="BL168" s="101"/>
      <c r="BM168" s="102"/>
      <c r="BN168" s="102"/>
      <c r="BO168" s="102"/>
      <c r="BP168" s="102"/>
    </row>
    <row r="169" spans="1:68" ht="15.75" customHeight="1">
      <c r="A169" s="178"/>
      <c r="B169" s="178"/>
      <c r="C169" s="169"/>
      <c r="D169" s="170" t="s">
        <v>311</v>
      </c>
      <c r="E169" s="171">
        <f>SUM(E170:E175)</f>
        <v>84944.8</v>
      </c>
      <c r="F169" s="171">
        <f>SUM(F170:F174)</f>
        <v>0</v>
      </c>
      <c r="G169" s="131">
        <f t="shared" si="216"/>
        <v>0</v>
      </c>
      <c r="H169" s="131">
        <f t="shared" si="217"/>
        <v>0</v>
      </c>
      <c r="I169" s="171">
        <f t="shared" ref="I169:K169" si="246">SUM(I170:I175)</f>
        <v>0</v>
      </c>
      <c r="J169" s="171">
        <f t="shared" si="246"/>
        <v>250</v>
      </c>
      <c r="K169" s="171">
        <f t="shared" si="246"/>
        <v>0</v>
      </c>
      <c r="L169" s="171">
        <f t="shared" ref="L169:O169" si="247">SUM(L170:L174)</f>
        <v>0</v>
      </c>
      <c r="M169" s="171">
        <f t="shared" si="247"/>
        <v>0</v>
      </c>
      <c r="N169" s="171">
        <f>SUM(N170:N175)</f>
        <v>250</v>
      </c>
      <c r="O169" s="171">
        <f t="shared" si="247"/>
        <v>0</v>
      </c>
      <c r="P169" s="172">
        <f t="shared" si="206"/>
        <v>0</v>
      </c>
      <c r="Q169" s="172">
        <f t="shared" si="206"/>
        <v>250</v>
      </c>
      <c r="R169" s="172">
        <f t="shared" si="206"/>
        <v>0</v>
      </c>
      <c r="S169" s="171">
        <f t="shared" ref="S169:T169" si="248">SUM(S170:S175)</f>
        <v>0</v>
      </c>
      <c r="T169" s="171">
        <f t="shared" si="248"/>
        <v>0</v>
      </c>
      <c r="U169" s="171">
        <f>SUM(U170:U174)</f>
        <v>0</v>
      </c>
      <c r="V169" s="196" t="e">
        <f t="shared" si="218"/>
        <v>#DIV/0!</v>
      </c>
      <c r="W169" s="196">
        <f t="shared" si="218"/>
        <v>1</v>
      </c>
      <c r="X169" s="196" t="e">
        <f t="shared" si="219"/>
        <v>#DIV/0!</v>
      </c>
      <c r="Y169" s="171">
        <f>SUM(Y170:Y174)</f>
        <v>0</v>
      </c>
      <c r="Z169" s="171">
        <f>SUM(Z170:Z175)</f>
        <v>250</v>
      </c>
      <c r="AA169" s="171">
        <f t="shared" ref="AA169:AE169" si="249">SUM(AA170:AA174)</f>
        <v>0</v>
      </c>
      <c r="AB169" s="171">
        <f t="shared" si="249"/>
        <v>0</v>
      </c>
      <c r="AC169" s="171">
        <f t="shared" si="249"/>
        <v>0</v>
      </c>
      <c r="AD169" s="171">
        <f t="shared" si="249"/>
        <v>0</v>
      </c>
      <c r="AE169" s="171">
        <f t="shared" si="249"/>
        <v>0</v>
      </c>
      <c r="AF169" s="171">
        <f>SUM(AF170:AF175)</f>
        <v>0</v>
      </c>
      <c r="AG169" s="171">
        <f t="shared" ref="AG169:BK169" si="250">SUM(AG170:AG174)</f>
        <v>0</v>
      </c>
      <c r="AH169" s="171">
        <f t="shared" si="250"/>
        <v>0</v>
      </c>
      <c r="AI169" s="171">
        <f t="shared" si="250"/>
        <v>0</v>
      </c>
      <c r="AJ169" s="171">
        <f t="shared" si="250"/>
        <v>0</v>
      </c>
      <c r="AK169" s="171">
        <f t="shared" si="250"/>
        <v>0</v>
      </c>
      <c r="AL169" s="171">
        <f t="shared" si="250"/>
        <v>0</v>
      </c>
      <c r="AM169" s="171">
        <f t="shared" si="250"/>
        <v>0</v>
      </c>
      <c r="AN169" s="171">
        <f t="shared" si="250"/>
        <v>0</v>
      </c>
      <c r="AO169" s="171">
        <f t="shared" si="250"/>
        <v>0</v>
      </c>
      <c r="AP169" s="171">
        <f t="shared" si="250"/>
        <v>0</v>
      </c>
      <c r="AQ169" s="171">
        <f t="shared" si="250"/>
        <v>0</v>
      </c>
      <c r="AR169" s="171">
        <f t="shared" si="250"/>
        <v>0</v>
      </c>
      <c r="AS169" s="171">
        <f t="shared" si="250"/>
        <v>0</v>
      </c>
      <c r="AT169" s="171">
        <f t="shared" si="250"/>
        <v>0</v>
      </c>
      <c r="AU169" s="171">
        <f t="shared" si="250"/>
        <v>0</v>
      </c>
      <c r="AV169" s="171">
        <f t="shared" si="250"/>
        <v>0</v>
      </c>
      <c r="AW169" s="171">
        <f t="shared" si="250"/>
        <v>0</v>
      </c>
      <c r="AX169" s="171">
        <f t="shared" si="250"/>
        <v>0</v>
      </c>
      <c r="AY169" s="171">
        <f t="shared" si="250"/>
        <v>0</v>
      </c>
      <c r="AZ169" s="171">
        <f t="shared" si="250"/>
        <v>0</v>
      </c>
      <c r="BA169" s="171">
        <f t="shared" si="250"/>
        <v>0</v>
      </c>
      <c r="BB169" s="171">
        <f t="shared" si="250"/>
        <v>0</v>
      </c>
      <c r="BC169" s="171">
        <f t="shared" si="250"/>
        <v>0</v>
      </c>
      <c r="BD169" s="171">
        <f t="shared" si="250"/>
        <v>0</v>
      </c>
      <c r="BE169" s="171">
        <f t="shared" si="250"/>
        <v>0</v>
      </c>
      <c r="BF169" s="171">
        <f t="shared" si="250"/>
        <v>0</v>
      </c>
      <c r="BG169" s="171">
        <f t="shared" si="250"/>
        <v>0</v>
      </c>
      <c r="BH169" s="171">
        <f t="shared" si="250"/>
        <v>0</v>
      </c>
      <c r="BI169" s="171">
        <f t="shared" si="250"/>
        <v>0</v>
      </c>
      <c r="BJ169" s="171">
        <f t="shared" si="250"/>
        <v>0</v>
      </c>
      <c r="BK169" s="171">
        <f t="shared" si="250"/>
        <v>0</v>
      </c>
      <c r="BL169" s="173"/>
      <c r="BM169" s="174"/>
      <c r="BN169" s="174"/>
      <c r="BO169" s="174"/>
      <c r="BP169" s="174"/>
    </row>
    <row r="170" spans="1:68" ht="15.75" customHeight="1">
      <c r="A170" s="38"/>
      <c r="B170" s="38"/>
      <c r="C170" s="50" t="s">
        <v>246</v>
      </c>
      <c r="D170" s="40" t="s">
        <v>312</v>
      </c>
      <c r="E170" s="110">
        <v>14944.8</v>
      </c>
      <c r="F170" s="110"/>
      <c r="G170" s="43">
        <f t="shared" si="216"/>
        <v>0</v>
      </c>
      <c r="H170" s="43">
        <f t="shared" si="217"/>
        <v>0</v>
      </c>
      <c r="I170" s="44"/>
      <c r="J170" s="44"/>
      <c r="K170" s="44"/>
      <c r="L170" s="200"/>
      <c r="M170" s="46">
        <f t="shared" ref="M170:O175" si="251">Y170+AB170+AE170+AH170+AK170+AN170+AQ170+AT170+AW170+AZ170+BC170+BF170</f>
        <v>0</v>
      </c>
      <c r="N170" s="46">
        <f t="shared" si="251"/>
        <v>0</v>
      </c>
      <c r="O170" s="46">
        <f t="shared" si="251"/>
        <v>0</v>
      </c>
      <c r="P170" s="46">
        <f t="shared" si="206"/>
        <v>0</v>
      </c>
      <c r="Q170" s="46">
        <f t="shared" si="206"/>
        <v>0</v>
      </c>
      <c r="R170" s="31"/>
      <c r="S170" s="46"/>
      <c r="T170" s="46"/>
      <c r="U170" s="46"/>
      <c r="V170" s="47"/>
      <c r="W170" s="47"/>
      <c r="X170" s="47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8"/>
      <c r="BM170" s="49"/>
      <c r="BN170" s="49"/>
      <c r="BO170" s="49"/>
      <c r="BP170" s="49"/>
    </row>
    <row r="171" spans="1:68" ht="15.75" customHeight="1">
      <c r="A171" s="38"/>
      <c r="B171" s="38"/>
      <c r="C171" s="39" t="s">
        <v>244</v>
      </c>
      <c r="D171" s="40" t="s">
        <v>313</v>
      </c>
      <c r="E171" s="110">
        <v>20000</v>
      </c>
      <c r="F171" s="110"/>
      <c r="G171" s="43">
        <f t="shared" si="216"/>
        <v>0</v>
      </c>
      <c r="H171" s="43">
        <f t="shared" si="217"/>
        <v>0</v>
      </c>
      <c r="I171" s="44">
        <v>0</v>
      </c>
      <c r="J171" s="44"/>
      <c r="K171" s="44"/>
      <c r="L171" s="200"/>
      <c r="M171" s="46">
        <f t="shared" si="251"/>
        <v>0</v>
      </c>
      <c r="N171" s="46">
        <f t="shared" si="251"/>
        <v>0</v>
      </c>
      <c r="O171" s="46">
        <f t="shared" si="251"/>
        <v>0</v>
      </c>
      <c r="P171" s="46">
        <f t="shared" si="206"/>
        <v>0</v>
      </c>
      <c r="Q171" s="46">
        <f t="shared" si="206"/>
        <v>0</v>
      </c>
      <c r="R171" s="31"/>
      <c r="S171" s="46"/>
      <c r="T171" s="46"/>
      <c r="U171" s="46"/>
      <c r="V171" s="47"/>
      <c r="W171" s="47"/>
      <c r="X171" s="47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8"/>
      <c r="BM171" s="49"/>
      <c r="BN171" s="49"/>
      <c r="BO171" s="49"/>
      <c r="BP171" s="49"/>
    </row>
    <row r="172" spans="1:68" ht="15.75" customHeight="1">
      <c r="A172" s="38"/>
      <c r="B172" s="38"/>
      <c r="C172" s="39" t="s">
        <v>38</v>
      </c>
      <c r="D172" s="40" t="s">
        <v>39</v>
      </c>
      <c r="E172" s="110">
        <v>0</v>
      </c>
      <c r="F172" s="110"/>
      <c r="G172" s="43" t="e">
        <f t="shared" si="216"/>
        <v>#DIV/0!</v>
      </c>
      <c r="H172" s="43" t="e">
        <f t="shared" si="217"/>
        <v>#DIV/0!</v>
      </c>
      <c r="I172" s="44"/>
      <c r="J172" s="44"/>
      <c r="K172" s="44"/>
      <c r="L172" s="143"/>
      <c r="M172" s="46">
        <f t="shared" si="251"/>
        <v>0</v>
      </c>
      <c r="N172" s="46">
        <f t="shared" si="251"/>
        <v>0</v>
      </c>
      <c r="O172" s="46">
        <f t="shared" si="251"/>
        <v>0</v>
      </c>
      <c r="P172" s="46">
        <f t="shared" si="206"/>
        <v>0</v>
      </c>
      <c r="Q172" s="46">
        <f t="shared" si="206"/>
        <v>0</v>
      </c>
      <c r="R172" s="46">
        <f t="shared" si="206"/>
        <v>0</v>
      </c>
      <c r="S172" s="46">
        <f t="shared" ref="S172:T174" si="252">I172-M172</f>
        <v>0</v>
      </c>
      <c r="T172" s="46">
        <f t="shared" si="252"/>
        <v>0</v>
      </c>
      <c r="U172" s="46">
        <f t="shared" ref="U172:U175" si="253">L172-O172</f>
        <v>0</v>
      </c>
      <c r="V172" s="47" t="e">
        <f t="shared" ref="V172:W187" si="254">M172/I172</f>
        <v>#DIV/0!</v>
      </c>
      <c r="W172" s="47" t="e">
        <f t="shared" si="254"/>
        <v>#DIV/0!</v>
      </c>
      <c r="X172" s="47" t="e">
        <f t="shared" ref="X172:X187" si="255">O172/L172</f>
        <v>#DIV/0!</v>
      </c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>
        <v>0</v>
      </c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8"/>
      <c r="BM172" s="49"/>
      <c r="BN172" s="49"/>
      <c r="BO172" s="49"/>
      <c r="BP172" s="49"/>
    </row>
    <row r="173" spans="1:68" ht="15.75" customHeight="1">
      <c r="A173" s="38"/>
      <c r="B173" s="38"/>
      <c r="C173" s="50" t="s">
        <v>314</v>
      </c>
      <c r="D173" s="40" t="s">
        <v>315</v>
      </c>
      <c r="E173" s="110">
        <v>44000</v>
      </c>
      <c r="F173" s="110"/>
      <c r="G173" s="43">
        <f t="shared" si="216"/>
        <v>0</v>
      </c>
      <c r="H173" s="43">
        <f t="shared" si="217"/>
        <v>0</v>
      </c>
      <c r="I173" s="201">
        <v>0</v>
      </c>
      <c r="J173" s="44"/>
      <c r="K173" s="44"/>
      <c r="L173" s="143"/>
      <c r="M173" s="46">
        <f t="shared" si="251"/>
        <v>0</v>
      </c>
      <c r="N173" s="46">
        <f t="shared" si="251"/>
        <v>0</v>
      </c>
      <c r="O173" s="46">
        <f t="shared" si="251"/>
        <v>0</v>
      </c>
      <c r="P173" s="46">
        <f t="shared" si="206"/>
        <v>0</v>
      </c>
      <c r="Q173" s="46">
        <f t="shared" si="206"/>
        <v>0</v>
      </c>
      <c r="R173" s="46">
        <f t="shared" si="206"/>
        <v>0</v>
      </c>
      <c r="S173" s="197">
        <f t="shared" si="252"/>
        <v>0</v>
      </c>
      <c r="T173" s="46">
        <f t="shared" si="252"/>
        <v>0</v>
      </c>
      <c r="U173" s="46">
        <f t="shared" si="253"/>
        <v>0</v>
      </c>
      <c r="V173" s="47" t="e">
        <f t="shared" si="254"/>
        <v>#DIV/0!</v>
      </c>
      <c r="W173" s="47" t="e">
        <f t="shared" si="254"/>
        <v>#DIV/0!</v>
      </c>
      <c r="X173" s="47" t="e">
        <f t="shared" si="255"/>
        <v>#DIV/0!</v>
      </c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201">
        <v>0</v>
      </c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74"/>
      <c r="BG173" s="45"/>
      <c r="BH173" s="45"/>
      <c r="BI173" s="45"/>
      <c r="BJ173" s="45"/>
      <c r="BK173" s="45"/>
      <c r="BL173" s="48"/>
      <c r="BM173" s="49"/>
      <c r="BN173" s="49"/>
      <c r="BO173" s="49"/>
      <c r="BP173" s="49"/>
    </row>
    <row r="174" spans="1:68" ht="15.75" customHeight="1">
      <c r="A174" s="38"/>
      <c r="B174" s="38"/>
      <c r="C174" s="50" t="s">
        <v>246</v>
      </c>
      <c r="D174" s="40" t="s">
        <v>316</v>
      </c>
      <c r="E174" s="41">
        <v>6000</v>
      </c>
      <c r="F174" s="110"/>
      <c r="G174" s="43">
        <f t="shared" si="216"/>
        <v>0</v>
      </c>
      <c r="H174" s="43">
        <f t="shared" si="217"/>
        <v>0</v>
      </c>
      <c r="I174" s="44">
        <v>0</v>
      </c>
      <c r="J174" s="44"/>
      <c r="K174" s="44"/>
      <c r="L174" s="143"/>
      <c r="M174" s="46">
        <f t="shared" si="251"/>
        <v>0</v>
      </c>
      <c r="N174" s="46">
        <f t="shared" si="251"/>
        <v>0</v>
      </c>
      <c r="O174" s="46">
        <f t="shared" si="251"/>
        <v>0</v>
      </c>
      <c r="P174" s="46">
        <f t="shared" si="206"/>
        <v>0</v>
      </c>
      <c r="Q174" s="46">
        <f t="shared" si="206"/>
        <v>0</v>
      </c>
      <c r="R174" s="46">
        <f t="shared" si="206"/>
        <v>0</v>
      </c>
      <c r="S174" s="46">
        <f t="shared" si="252"/>
        <v>0</v>
      </c>
      <c r="T174" s="46">
        <f t="shared" si="252"/>
        <v>0</v>
      </c>
      <c r="U174" s="46">
        <f t="shared" si="253"/>
        <v>0</v>
      </c>
      <c r="V174" s="47" t="e">
        <f t="shared" si="254"/>
        <v>#DIV/0!</v>
      </c>
      <c r="W174" s="47" t="e">
        <f t="shared" si="254"/>
        <v>#DIV/0!</v>
      </c>
      <c r="X174" s="47" t="e">
        <f t="shared" si="255"/>
        <v>#DIV/0!</v>
      </c>
      <c r="Y174" s="45"/>
      <c r="Z174" s="45"/>
      <c r="AA174" s="45"/>
      <c r="AB174" s="45">
        <v>0</v>
      </c>
      <c r="AC174" s="45"/>
      <c r="AD174" s="45"/>
      <c r="AE174" s="45"/>
      <c r="AF174" s="45"/>
      <c r="AG174" s="45"/>
      <c r="AH174" s="45">
        <v>0</v>
      </c>
      <c r="AI174" s="45"/>
      <c r="AJ174" s="45"/>
      <c r="AK174" s="45">
        <v>0</v>
      </c>
      <c r="AL174" s="45"/>
      <c r="AM174" s="45"/>
      <c r="AN174" s="45">
        <v>0</v>
      </c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8"/>
      <c r="BM174" s="49"/>
      <c r="BN174" s="49"/>
      <c r="BO174" s="49"/>
      <c r="BP174" s="49"/>
    </row>
    <row r="175" spans="1:68" ht="15.75" customHeight="1">
      <c r="A175" s="38"/>
      <c r="B175" s="148" t="s">
        <v>317</v>
      </c>
      <c r="C175" s="50" t="s">
        <v>203</v>
      </c>
      <c r="D175" s="40" t="s">
        <v>240</v>
      </c>
      <c r="E175" s="41"/>
      <c r="F175" s="110"/>
      <c r="G175" s="43" t="e">
        <f t="shared" si="216"/>
        <v>#DIV/0!</v>
      </c>
      <c r="H175" s="43" t="e">
        <f t="shared" si="217"/>
        <v>#DIV/0!</v>
      </c>
      <c r="I175" s="44"/>
      <c r="J175" s="90">
        <v>250</v>
      </c>
      <c r="K175" s="90"/>
      <c r="L175" s="143"/>
      <c r="M175" s="46">
        <f t="shared" si="251"/>
        <v>0</v>
      </c>
      <c r="N175" s="46">
        <f t="shared" si="251"/>
        <v>250</v>
      </c>
      <c r="O175" s="46">
        <f t="shared" si="251"/>
        <v>0</v>
      </c>
      <c r="P175" s="46">
        <f t="shared" si="206"/>
        <v>0</v>
      </c>
      <c r="Q175" s="46">
        <f t="shared" si="206"/>
        <v>250</v>
      </c>
      <c r="R175" s="46">
        <f t="shared" si="206"/>
        <v>0</v>
      </c>
      <c r="S175" s="46">
        <f>I175-M175</f>
        <v>0</v>
      </c>
      <c r="T175" s="46">
        <f>J175-N175-K175</f>
        <v>0</v>
      </c>
      <c r="U175" s="46">
        <f t="shared" si="253"/>
        <v>0</v>
      </c>
      <c r="V175" s="47" t="e">
        <f t="shared" si="254"/>
        <v>#DIV/0!</v>
      </c>
      <c r="W175" s="47">
        <f t="shared" si="254"/>
        <v>1</v>
      </c>
      <c r="X175" s="47" t="e">
        <f t="shared" si="255"/>
        <v>#DIV/0!</v>
      </c>
      <c r="Y175" s="45"/>
      <c r="Z175" s="45">
        <v>250</v>
      </c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8"/>
      <c r="BM175" s="49"/>
      <c r="BN175" s="49"/>
      <c r="BO175" s="49"/>
      <c r="BP175" s="49"/>
    </row>
    <row r="176" spans="1:68" ht="15.75" customHeight="1">
      <c r="A176" s="178"/>
      <c r="B176" s="178"/>
      <c r="C176" s="169"/>
      <c r="D176" s="170" t="s">
        <v>318</v>
      </c>
      <c r="E176" s="171">
        <f t="shared" ref="E176:F176" si="256">SUM(E177:E182)</f>
        <v>0</v>
      </c>
      <c r="F176" s="171">
        <f t="shared" si="256"/>
        <v>36000</v>
      </c>
      <c r="G176" s="131" t="e">
        <f t="shared" si="216"/>
        <v>#DIV/0!</v>
      </c>
      <c r="H176" s="131" t="e">
        <f t="shared" si="217"/>
        <v>#DIV/0!</v>
      </c>
      <c r="I176" s="171">
        <f t="shared" ref="I176:O176" si="257">SUM(I177:I182)</f>
        <v>0</v>
      </c>
      <c r="J176" s="171">
        <f t="shared" si="257"/>
        <v>0</v>
      </c>
      <c r="K176" s="171">
        <f t="shared" si="257"/>
        <v>0</v>
      </c>
      <c r="L176" s="171">
        <f t="shared" si="257"/>
        <v>0</v>
      </c>
      <c r="M176" s="171">
        <f t="shared" si="257"/>
        <v>0</v>
      </c>
      <c r="N176" s="171">
        <f t="shared" si="257"/>
        <v>0</v>
      </c>
      <c r="O176" s="171">
        <f t="shared" si="257"/>
        <v>0</v>
      </c>
      <c r="P176" s="195">
        <f t="shared" si="206"/>
        <v>0</v>
      </c>
      <c r="Q176" s="195">
        <f t="shared" si="206"/>
        <v>0</v>
      </c>
      <c r="R176" s="195">
        <f t="shared" si="206"/>
        <v>0</v>
      </c>
      <c r="S176" s="171">
        <f t="shared" ref="S176:U176" si="258">SUM(S177:S182)</f>
        <v>0</v>
      </c>
      <c r="T176" s="171">
        <f t="shared" si="258"/>
        <v>0</v>
      </c>
      <c r="U176" s="171">
        <f t="shared" si="258"/>
        <v>0</v>
      </c>
      <c r="V176" s="196" t="e">
        <f t="shared" si="254"/>
        <v>#DIV/0!</v>
      </c>
      <c r="W176" s="196" t="e">
        <f t="shared" si="254"/>
        <v>#DIV/0!</v>
      </c>
      <c r="X176" s="196" t="e">
        <f t="shared" si="255"/>
        <v>#DIV/0!</v>
      </c>
      <c r="Y176" s="171">
        <f t="shared" ref="Y176:BK176" si="259">SUM(Y177:Y182)</f>
        <v>0</v>
      </c>
      <c r="Z176" s="171">
        <f t="shared" si="259"/>
        <v>0</v>
      </c>
      <c r="AA176" s="171">
        <f t="shared" si="259"/>
        <v>0</v>
      </c>
      <c r="AB176" s="171">
        <f t="shared" si="259"/>
        <v>0</v>
      </c>
      <c r="AC176" s="171">
        <f t="shared" si="259"/>
        <v>0</v>
      </c>
      <c r="AD176" s="171">
        <f t="shared" si="259"/>
        <v>0</v>
      </c>
      <c r="AE176" s="171">
        <f t="shared" si="259"/>
        <v>0</v>
      </c>
      <c r="AF176" s="171">
        <f t="shared" si="259"/>
        <v>0</v>
      </c>
      <c r="AG176" s="171">
        <f t="shared" si="259"/>
        <v>0</v>
      </c>
      <c r="AH176" s="171">
        <f t="shared" si="259"/>
        <v>0</v>
      </c>
      <c r="AI176" s="171">
        <f t="shared" si="259"/>
        <v>0</v>
      </c>
      <c r="AJ176" s="171">
        <f t="shared" si="259"/>
        <v>0</v>
      </c>
      <c r="AK176" s="171">
        <f t="shared" si="259"/>
        <v>0</v>
      </c>
      <c r="AL176" s="171">
        <f t="shared" si="259"/>
        <v>0</v>
      </c>
      <c r="AM176" s="171">
        <f t="shared" si="259"/>
        <v>0</v>
      </c>
      <c r="AN176" s="171">
        <f t="shared" si="259"/>
        <v>0</v>
      </c>
      <c r="AO176" s="171">
        <f t="shared" si="259"/>
        <v>0</v>
      </c>
      <c r="AP176" s="171">
        <f t="shared" si="259"/>
        <v>0</v>
      </c>
      <c r="AQ176" s="171">
        <f t="shared" si="259"/>
        <v>0</v>
      </c>
      <c r="AR176" s="171">
        <f t="shared" si="259"/>
        <v>0</v>
      </c>
      <c r="AS176" s="171">
        <f t="shared" si="259"/>
        <v>0</v>
      </c>
      <c r="AT176" s="171">
        <f t="shared" si="259"/>
        <v>0</v>
      </c>
      <c r="AU176" s="171">
        <f t="shared" si="259"/>
        <v>0</v>
      </c>
      <c r="AV176" s="171">
        <f t="shared" si="259"/>
        <v>0</v>
      </c>
      <c r="AW176" s="171">
        <f t="shared" si="259"/>
        <v>0</v>
      </c>
      <c r="AX176" s="171">
        <f t="shared" si="259"/>
        <v>0</v>
      </c>
      <c r="AY176" s="171">
        <f t="shared" si="259"/>
        <v>0</v>
      </c>
      <c r="AZ176" s="171">
        <f t="shared" si="259"/>
        <v>0</v>
      </c>
      <c r="BA176" s="171">
        <f t="shared" si="259"/>
        <v>0</v>
      </c>
      <c r="BB176" s="171">
        <f t="shared" si="259"/>
        <v>0</v>
      </c>
      <c r="BC176" s="171">
        <f t="shared" si="259"/>
        <v>0</v>
      </c>
      <c r="BD176" s="171">
        <f t="shared" si="259"/>
        <v>0</v>
      </c>
      <c r="BE176" s="171">
        <f t="shared" si="259"/>
        <v>0</v>
      </c>
      <c r="BF176" s="171">
        <f t="shared" si="259"/>
        <v>0</v>
      </c>
      <c r="BG176" s="171">
        <f t="shared" si="259"/>
        <v>0</v>
      </c>
      <c r="BH176" s="171">
        <f t="shared" si="259"/>
        <v>0</v>
      </c>
      <c r="BI176" s="171">
        <f t="shared" si="259"/>
        <v>0</v>
      </c>
      <c r="BJ176" s="171">
        <f t="shared" si="259"/>
        <v>0</v>
      </c>
      <c r="BK176" s="171">
        <f t="shared" si="259"/>
        <v>0</v>
      </c>
      <c r="BL176" s="173"/>
      <c r="BM176" s="174"/>
      <c r="BN176" s="174"/>
      <c r="BO176" s="174"/>
      <c r="BP176" s="174"/>
    </row>
    <row r="177" spans="1:68" ht="15.75" customHeight="1">
      <c r="A177" s="38"/>
      <c r="B177" s="80"/>
      <c r="C177" s="39" t="s">
        <v>150</v>
      </c>
      <c r="D177" s="87" t="s">
        <v>319</v>
      </c>
      <c r="E177" s="110"/>
      <c r="F177" s="110"/>
      <c r="G177" s="43" t="e">
        <f t="shared" si="216"/>
        <v>#DIV/0!</v>
      </c>
      <c r="H177" s="43" t="e">
        <f t="shared" si="217"/>
        <v>#DIV/0!</v>
      </c>
      <c r="I177" s="44"/>
      <c r="J177" s="90">
        <v>0</v>
      </c>
      <c r="K177" s="90"/>
      <c r="L177" s="143"/>
      <c r="M177" s="46">
        <f t="shared" ref="M177:O182" si="260">Y177+AB177+AE177+AH177+AK177+AN177+AQ177+AT177+AW177+AZ177+BC177+BF177</f>
        <v>0</v>
      </c>
      <c r="N177" s="46">
        <f t="shared" si="260"/>
        <v>0</v>
      </c>
      <c r="O177" s="46">
        <f t="shared" si="260"/>
        <v>0</v>
      </c>
      <c r="P177" s="46">
        <f t="shared" si="206"/>
        <v>0</v>
      </c>
      <c r="Q177" s="46">
        <f t="shared" si="206"/>
        <v>0</v>
      </c>
      <c r="R177" s="46">
        <f t="shared" si="206"/>
        <v>0</v>
      </c>
      <c r="S177" s="46">
        <f t="shared" ref="S177:T182" si="261">I177-M177</f>
        <v>0</v>
      </c>
      <c r="T177" s="46">
        <f t="shared" si="261"/>
        <v>0</v>
      </c>
      <c r="U177" s="46">
        <f t="shared" ref="U177:U182" si="262">L177-O177</f>
        <v>0</v>
      </c>
      <c r="V177" s="47" t="e">
        <f t="shared" si="254"/>
        <v>#DIV/0!</v>
      </c>
      <c r="W177" s="47" t="e">
        <f t="shared" si="254"/>
        <v>#DIV/0!</v>
      </c>
      <c r="X177" s="47" t="e">
        <f t="shared" si="255"/>
        <v>#DIV/0!</v>
      </c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>
        <v>0</v>
      </c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8"/>
      <c r="BM177" s="49"/>
      <c r="BN177" s="49"/>
      <c r="BO177" s="49"/>
      <c r="BP177" s="49"/>
    </row>
    <row r="178" spans="1:68" ht="15.75" customHeight="1">
      <c r="A178" s="38"/>
      <c r="B178" s="38"/>
      <c r="C178" s="39" t="s">
        <v>150</v>
      </c>
      <c r="D178" s="87" t="s">
        <v>320</v>
      </c>
      <c r="E178" s="110"/>
      <c r="F178" s="110"/>
      <c r="G178" s="43" t="e">
        <f t="shared" si="216"/>
        <v>#DIV/0!</v>
      </c>
      <c r="H178" s="43" t="e">
        <f t="shared" si="217"/>
        <v>#DIV/0!</v>
      </c>
      <c r="I178" s="44"/>
      <c r="J178" s="44"/>
      <c r="K178" s="44"/>
      <c r="L178" s="143"/>
      <c r="M178" s="46">
        <f t="shared" si="260"/>
        <v>0</v>
      </c>
      <c r="N178" s="46">
        <f t="shared" si="260"/>
        <v>0</v>
      </c>
      <c r="O178" s="46">
        <f t="shared" si="260"/>
        <v>0</v>
      </c>
      <c r="P178" s="46">
        <f t="shared" ref="P178:R187" si="263">IF(BI178=0,SUM(Y178+AB178+AE178+AH178+AK178+AN178+AQ178+AT178+AW178+AZ178+BC178+BF178),BI178)</f>
        <v>0</v>
      </c>
      <c r="Q178" s="46">
        <f t="shared" si="263"/>
        <v>0</v>
      </c>
      <c r="R178" s="46">
        <f t="shared" si="263"/>
        <v>0</v>
      </c>
      <c r="S178" s="46">
        <f t="shared" si="261"/>
        <v>0</v>
      </c>
      <c r="T178" s="46">
        <f t="shared" si="261"/>
        <v>0</v>
      </c>
      <c r="U178" s="46">
        <f t="shared" si="262"/>
        <v>0</v>
      </c>
      <c r="V178" s="47" t="e">
        <f t="shared" si="254"/>
        <v>#DIV/0!</v>
      </c>
      <c r="W178" s="47" t="e">
        <f t="shared" si="254"/>
        <v>#DIV/0!</v>
      </c>
      <c r="X178" s="47" t="e">
        <f t="shared" si="255"/>
        <v>#DIV/0!</v>
      </c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8"/>
      <c r="BM178" s="49"/>
      <c r="BN178" s="49"/>
      <c r="BO178" s="49"/>
      <c r="BP178" s="49"/>
    </row>
    <row r="179" spans="1:68" ht="15.75" customHeight="1">
      <c r="A179" s="38"/>
      <c r="B179" s="38"/>
      <c r="C179" s="50" t="s">
        <v>135</v>
      </c>
      <c r="D179" s="149" t="s">
        <v>321</v>
      </c>
      <c r="E179" s="110"/>
      <c r="F179" s="137">
        <v>1000</v>
      </c>
      <c r="G179" s="43"/>
      <c r="H179" s="43"/>
      <c r="I179" s="44"/>
      <c r="J179" s="44"/>
      <c r="K179" s="44"/>
      <c r="L179" s="143"/>
      <c r="M179" s="46">
        <f t="shared" si="260"/>
        <v>0</v>
      </c>
      <c r="N179" s="46">
        <f t="shared" si="260"/>
        <v>0</v>
      </c>
      <c r="O179" s="46">
        <f t="shared" si="260"/>
        <v>0</v>
      </c>
      <c r="P179" s="46">
        <f t="shared" si="263"/>
        <v>0</v>
      </c>
      <c r="Q179" s="46">
        <f t="shared" si="263"/>
        <v>0</v>
      </c>
      <c r="R179" s="46">
        <f t="shared" si="263"/>
        <v>0</v>
      </c>
      <c r="S179" s="46">
        <f t="shared" si="261"/>
        <v>0</v>
      </c>
      <c r="T179" s="46">
        <f t="shared" si="261"/>
        <v>0</v>
      </c>
      <c r="U179" s="46">
        <f t="shared" si="262"/>
        <v>0</v>
      </c>
      <c r="V179" s="47" t="e">
        <f t="shared" si="254"/>
        <v>#DIV/0!</v>
      </c>
      <c r="W179" s="47" t="e">
        <f t="shared" si="254"/>
        <v>#DIV/0!</v>
      </c>
      <c r="X179" s="47" t="e">
        <f t="shared" si="255"/>
        <v>#DIV/0!</v>
      </c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8"/>
      <c r="BM179" s="49"/>
      <c r="BN179" s="49"/>
      <c r="BO179" s="49"/>
      <c r="BP179" s="49"/>
    </row>
    <row r="180" spans="1:68" ht="15.75" customHeight="1">
      <c r="A180" s="38"/>
      <c r="B180" s="38"/>
      <c r="C180" s="50" t="s">
        <v>322</v>
      </c>
      <c r="D180" s="149" t="s">
        <v>321</v>
      </c>
      <c r="E180" s="110"/>
      <c r="F180" s="137">
        <v>18000</v>
      </c>
      <c r="G180" s="43"/>
      <c r="H180" s="43"/>
      <c r="I180" s="44"/>
      <c r="J180" s="44"/>
      <c r="K180" s="44"/>
      <c r="L180" s="143"/>
      <c r="M180" s="46">
        <f t="shared" si="260"/>
        <v>0</v>
      </c>
      <c r="N180" s="46">
        <f t="shared" si="260"/>
        <v>0</v>
      </c>
      <c r="O180" s="46">
        <f t="shared" si="260"/>
        <v>0</v>
      </c>
      <c r="P180" s="46">
        <f t="shared" si="263"/>
        <v>0</v>
      </c>
      <c r="Q180" s="46">
        <f t="shared" si="263"/>
        <v>0</v>
      </c>
      <c r="R180" s="46">
        <f t="shared" si="263"/>
        <v>0</v>
      </c>
      <c r="S180" s="46">
        <f t="shared" si="261"/>
        <v>0</v>
      </c>
      <c r="T180" s="46">
        <f t="shared" si="261"/>
        <v>0</v>
      </c>
      <c r="U180" s="46">
        <f t="shared" si="262"/>
        <v>0</v>
      </c>
      <c r="V180" s="47" t="e">
        <f t="shared" si="254"/>
        <v>#DIV/0!</v>
      </c>
      <c r="W180" s="47" t="e">
        <f t="shared" si="254"/>
        <v>#DIV/0!</v>
      </c>
      <c r="X180" s="47" t="e">
        <f t="shared" si="255"/>
        <v>#DIV/0!</v>
      </c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8"/>
      <c r="BM180" s="49"/>
      <c r="BN180" s="49"/>
      <c r="BO180" s="49"/>
      <c r="BP180" s="49"/>
    </row>
    <row r="181" spans="1:68" ht="15.75" customHeight="1">
      <c r="A181" s="38"/>
      <c r="B181" s="38"/>
      <c r="C181" s="50" t="s">
        <v>104</v>
      </c>
      <c r="D181" s="149" t="s">
        <v>321</v>
      </c>
      <c r="E181" s="110"/>
      <c r="F181" s="137">
        <v>17000</v>
      </c>
      <c r="G181" s="43"/>
      <c r="H181" s="43"/>
      <c r="I181" s="44"/>
      <c r="J181" s="44"/>
      <c r="K181" s="44"/>
      <c r="L181" s="143"/>
      <c r="M181" s="46">
        <f t="shared" si="260"/>
        <v>0</v>
      </c>
      <c r="N181" s="46">
        <f t="shared" si="260"/>
        <v>0</v>
      </c>
      <c r="O181" s="46">
        <f t="shared" si="260"/>
        <v>0</v>
      </c>
      <c r="P181" s="46">
        <f t="shared" si="263"/>
        <v>0</v>
      </c>
      <c r="Q181" s="46">
        <f t="shared" si="263"/>
        <v>0</v>
      </c>
      <c r="R181" s="46">
        <f t="shared" si="263"/>
        <v>0</v>
      </c>
      <c r="S181" s="46">
        <f t="shared" si="261"/>
        <v>0</v>
      </c>
      <c r="T181" s="46">
        <f t="shared" si="261"/>
        <v>0</v>
      </c>
      <c r="U181" s="46">
        <f t="shared" si="262"/>
        <v>0</v>
      </c>
      <c r="V181" s="47" t="e">
        <f t="shared" si="254"/>
        <v>#DIV/0!</v>
      </c>
      <c r="W181" s="47" t="e">
        <f t="shared" si="254"/>
        <v>#DIV/0!</v>
      </c>
      <c r="X181" s="47" t="e">
        <f t="shared" si="255"/>
        <v>#DIV/0!</v>
      </c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8"/>
      <c r="BM181" s="49"/>
      <c r="BN181" s="49"/>
      <c r="BO181" s="49"/>
      <c r="BP181" s="49"/>
    </row>
    <row r="182" spans="1:68" ht="15.75" customHeight="1">
      <c r="A182" s="38"/>
      <c r="B182" s="38"/>
      <c r="C182" s="39" t="s">
        <v>167</v>
      </c>
      <c r="D182" s="40" t="s">
        <v>323</v>
      </c>
      <c r="E182" s="110"/>
      <c r="F182" s="110"/>
      <c r="G182" s="43" t="e">
        <f t="shared" ref="G182:G184" si="264">I182/E182</f>
        <v>#DIV/0!</v>
      </c>
      <c r="H182" s="43" t="e">
        <f t="shared" ref="H182:H184" si="265">M182/E182</f>
        <v>#DIV/0!</v>
      </c>
      <c r="I182" s="44"/>
      <c r="J182" s="44"/>
      <c r="K182" s="44"/>
      <c r="L182" s="202"/>
      <c r="M182" s="46">
        <f t="shared" si="260"/>
        <v>0</v>
      </c>
      <c r="N182" s="46">
        <f t="shared" si="260"/>
        <v>0</v>
      </c>
      <c r="O182" s="46">
        <f t="shared" si="260"/>
        <v>0</v>
      </c>
      <c r="P182" s="46">
        <f t="shared" si="263"/>
        <v>0</v>
      </c>
      <c r="Q182" s="46">
        <f t="shared" si="263"/>
        <v>0</v>
      </c>
      <c r="R182" s="46">
        <f t="shared" si="263"/>
        <v>0</v>
      </c>
      <c r="S182" s="46">
        <f t="shared" si="261"/>
        <v>0</v>
      </c>
      <c r="T182" s="46">
        <f t="shared" si="261"/>
        <v>0</v>
      </c>
      <c r="U182" s="46">
        <f t="shared" si="262"/>
        <v>0</v>
      </c>
      <c r="V182" s="47" t="e">
        <f t="shared" si="254"/>
        <v>#DIV/0!</v>
      </c>
      <c r="W182" s="47" t="e">
        <f t="shared" si="254"/>
        <v>#DIV/0!</v>
      </c>
      <c r="X182" s="47" t="e">
        <f t="shared" si="255"/>
        <v>#DIV/0!</v>
      </c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>
        <v>0</v>
      </c>
      <c r="BC182" s="45"/>
      <c r="BD182" s="45"/>
      <c r="BE182" s="45"/>
      <c r="BF182" s="45"/>
      <c r="BG182" s="45"/>
      <c r="BH182" s="45"/>
      <c r="BI182" s="45"/>
      <c r="BJ182" s="45"/>
      <c r="BK182" s="45"/>
      <c r="BL182" s="48"/>
      <c r="BM182" s="49"/>
      <c r="BN182" s="49"/>
      <c r="BO182" s="49"/>
      <c r="BP182" s="49"/>
    </row>
    <row r="183" spans="1:68" ht="15.75" customHeight="1">
      <c r="A183" s="203"/>
      <c r="B183" s="203"/>
      <c r="C183" s="204"/>
      <c r="D183" s="205" t="s">
        <v>324</v>
      </c>
      <c r="E183" s="206">
        <f t="shared" ref="E183:F183" si="266">SUM(E184:E187)</f>
        <v>0</v>
      </c>
      <c r="F183" s="206">
        <f t="shared" si="266"/>
        <v>0</v>
      </c>
      <c r="G183" s="164" t="e">
        <f t="shared" si="264"/>
        <v>#DIV/0!</v>
      </c>
      <c r="H183" s="164" t="e">
        <f t="shared" si="265"/>
        <v>#DIV/0!</v>
      </c>
      <c r="I183" s="206">
        <f t="shared" ref="I183:O183" si="267">SUM(I184:I187)</f>
        <v>0</v>
      </c>
      <c r="J183" s="206">
        <f t="shared" si="267"/>
        <v>734.93000000000006</v>
      </c>
      <c r="K183" s="206">
        <f t="shared" si="267"/>
        <v>0</v>
      </c>
      <c r="L183" s="206">
        <f t="shared" si="267"/>
        <v>0</v>
      </c>
      <c r="M183" s="206">
        <f t="shared" si="267"/>
        <v>0</v>
      </c>
      <c r="N183" s="206">
        <f t="shared" si="267"/>
        <v>0</v>
      </c>
      <c r="O183" s="206">
        <f t="shared" si="267"/>
        <v>0</v>
      </c>
      <c r="P183" s="176">
        <f t="shared" si="263"/>
        <v>0</v>
      </c>
      <c r="Q183" s="176">
        <f t="shared" si="263"/>
        <v>0</v>
      </c>
      <c r="R183" s="176">
        <f t="shared" si="263"/>
        <v>0</v>
      </c>
      <c r="S183" s="206">
        <f t="shared" ref="S183:U183" si="268">SUM(S184:S187)</f>
        <v>0</v>
      </c>
      <c r="T183" s="206">
        <f t="shared" si="268"/>
        <v>734.93000000000006</v>
      </c>
      <c r="U183" s="206">
        <f t="shared" si="268"/>
        <v>0</v>
      </c>
      <c r="V183" s="207" t="e">
        <f t="shared" si="254"/>
        <v>#DIV/0!</v>
      </c>
      <c r="W183" s="207">
        <f t="shared" si="254"/>
        <v>0</v>
      </c>
      <c r="X183" s="207" t="e">
        <f t="shared" si="255"/>
        <v>#DIV/0!</v>
      </c>
      <c r="Y183" s="206">
        <f t="shared" ref="Y183:BK183" si="269">SUM(Y184:Y187)</f>
        <v>0</v>
      </c>
      <c r="Z183" s="206">
        <f t="shared" si="269"/>
        <v>0</v>
      </c>
      <c r="AA183" s="206">
        <f t="shared" si="269"/>
        <v>0</v>
      </c>
      <c r="AB183" s="206">
        <f t="shared" si="269"/>
        <v>0</v>
      </c>
      <c r="AC183" s="206">
        <f t="shared" si="269"/>
        <v>0</v>
      </c>
      <c r="AD183" s="206">
        <f t="shared" si="269"/>
        <v>0</v>
      </c>
      <c r="AE183" s="206">
        <f t="shared" si="269"/>
        <v>0</v>
      </c>
      <c r="AF183" s="206">
        <f t="shared" si="269"/>
        <v>0</v>
      </c>
      <c r="AG183" s="206">
        <f t="shared" si="269"/>
        <v>0</v>
      </c>
      <c r="AH183" s="206">
        <f t="shared" si="269"/>
        <v>0</v>
      </c>
      <c r="AI183" s="206">
        <f t="shared" si="269"/>
        <v>0</v>
      </c>
      <c r="AJ183" s="206">
        <f t="shared" si="269"/>
        <v>0</v>
      </c>
      <c r="AK183" s="206">
        <f t="shared" si="269"/>
        <v>0</v>
      </c>
      <c r="AL183" s="206">
        <f t="shared" si="269"/>
        <v>0</v>
      </c>
      <c r="AM183" s="206">
        <f t="shared" si="269"/>
        <v>0</v>
      </c>
      <c r="AN183" s="206">
        <f t="shared" si="269"/>
        <v>0</v>
      </c>
      <c r="AO183" s="206">
        <f t="shared" si="269"/>
        <v>0</v>
      </c>
      <c r="AP183" s="206">
        <f t="shared" si="269"/>
        <v>0</v>
      </c>
      <c r="AQ183" s="206">
        <f t="shared" si="269"/>
        <v>0</v>
      </c>
      <c r="AR183" s="206">
        <f t="shared" si="269"/>
        <v>0</v>
      </c>
      <c r="AS183" s="206">
        <f t="shared" si="269"/>
        <v>0</v>
      </c>
      <c r="AT183" s="206">
        <f t="shared" si="269"/>
        <v>0</v>
      </c>
      <c r="AU183" s="206">
        <f t="shared" si="269"/>
        <v>0</v>
      </c>
      <c r="AV183" s="206">
        <f t="shared" si="269"/>
        <v>0</v>
      </c>
      <c r="AW183" s="206">
        <f t="shared" si="269"/>
        <v>0</v>
      </c>
      <c r="AX183" s="206">
        <f t="shared" si="269"/>
        <v>0</v>
      </c>
      <c r="AY183" s="206">
        <f t="shared" si="269"/>
        <v>0</v>
      </c>
      <c r="AZ183" s="206">
        <f t="shared" si="269"/>
        <v>0</v>
      </c>
      <c r="BA183" s="206">
        <f t="shared" si="269"/>
        <v>0</v>
      </c>
      <c r="BB183" s="206">
        <f t="shared" si="269"/>
        <v>0</v>
      </c>
      <c r="BC183" s="206">
        <f t="shared" si="269"/>
        <v>0</v>
      </c>
      <c r="BD183" s="206">
        <f t="shared" si="269"/>
        <v>0</v>
      </c>
      <c r="BE183" s="206">
        <f t="shared" si="269"/>
        <v>0</v>
      </c>
      <c r="BF183" s="206">
        <f t="shared" si="269"/>
        <v>0</v>
      </c>
      <c r="BG183" s="206">
        <f t="shared" si="269"/>
        <v>0</v>
      </c>
      <c r="BH183" s="206">
        <f t="shared" si="269"/>
        <v>0</v>
      </c>
      <c r="BI183" s="206">
        <f t="shared" si="269"/>
        <v>0</v>
      </c>
      <c r="BJ183" s="206">
        <f t="shared" si="269"/>
        <v>0</v>
      </c>
      <c r="BK183" s="206">
        <f t="shared" si="269"/>
        <v>0</v>
      </c>
      <c r="BL183" s="173"/>
      <c r="BM183" s="174"/>
      <c r="BN183" s="174"/>
      <c r="BO183" s="174"/>
      <c r="BP183" s="174"/>
    </row>
    <row r="184" spans="1:68" ht="15.75" customHeight="1">
      <c r="A184" s="38"/>
      <c r="B184" s="80" t="s">
        <v>325</v>
      </c>
      <c r="C184" s="50" t="s">
        <v>326</v>
      </c>
      <c r="D184" s="40" t="s">
        <v>327</v>
      </c>
      <c r="E184" s="110"/>
      <c r="F184" s="110"/>
      <c r="G184" s="43" t="e">
        <f t="shared" si="264"/>
        <v>#DIV/0!</v>
      </c>
      <c r="H184" s="43" t="e">
        <f t="shared" si="265"/>
        <v>#DIV/0!</v>
      </c>
      <c r="I184" s="44"/>
      <c r="J184" s="90">
        <v>376.89</v>
      </c>
      <c r="K184" s="90"/>
      <c r="L184" s="208"/>
      <c r="M184" s="46">
        <f t="shared" ref="M184:O187" si="270">Y184+AB184+AE184+AH184+AK184+AN184+AQ184+AT184+AW184+AZ184+BC184+BF184</f>
        <v>0</v>
      </c>
      <c r="N184" s="46">
        <f t="shared" si="270"/>
        <v>0</v>
      </c>
      <c r="O184" s="46">
        <f t="shared" si="270"/>
        <v>0</v>
      </c>
      <c r="P184" s="46">
        <f t="shared" si="263"/>
        <v>0</v>
      </c>
      <c r="Q184" s="46">
        <f t="shared" si="263"/>
        <v>0</v>
      </c>
      <c r="R184" s="46">
        <f t="shared" si="263"/>
        <v>0</v>
      </c>
      <c r="S184" s="46">
        <f t="shared" ref="S184:T187" si="271">I184-M184</f>
        <v>0</v>
      </c>
      <c r="T184" s="46">
        <f t="shared" si="271"/>
        <v>376.89</v>
      </c>
      <c r="U184" s="46">
        <f t="shared" ref="U184:U187" si="272">L184-O184</f>
        <v>0</v>
      </c>
      <c r="V184" s="47" t="e">
        <f t="shared" si="254"/>
        <v>#DIV/0!</v>
      </c>
      <c r="W184" s="47">
        <f t="shared" si="254"/>
        <v>0</v>
      </c>
      <c r="X184" s="47" t="e">
        <f t="shared" si="255"/>
        <v>#DIV/0!</v>
      </c>
      <c r="Y184" s="45"/>
      <c r="Z184" s="45"/>
      <c r="AA184" s="45"/>
      <c r="AB184" s="45"/>
      <c r="AC184" s="45">
        <v>0</v>
      </c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8"/>
      <c r="BM184" s="49"/>
      <c r="BN184" s="49"/>
      <c r="BO184" s="49"/>
      <c r="BP184" s="49"/>
    </row>
    <row r="185" spans="1:68" ht="15.75" customHeight="1">
      <c r="A185" s="38"/>
      <c r="B185" s="209" t="s">
        <v>328</v>
      </c>
      <c r="C185" s="39" t="s">
        <v>329</v>
      </c>
      <c r="D185" s="40" t="s">
        <v>330</v>
      </c>
      <c r="E185" s="110"/>
      <c r="F185" s="110"/>
      <c r="G185" s="43"/>
      <c r="H185" s="43"/>
      <c r="I185" s="44"/>
      <c r="J185" s="210">
        <v>358.04</v>
      </c>
      <c r="K185" s="44"/>
      <c r="L185" s="208"/>
      <c r="M185" s="46">
        <f t="shared" si="270"/>
        <v>0</v>
      </c>
      <c r="N185" s="46">
        <f t="shared" si="270"/>
        <v>0</v>
      </c>
      <c r="O185" s="46">
        <f t="shared" si="270"/>
        <v>0</v>
      </c>
      <c r="P185" s="46">
        <f t="shared" si="263"/>
        <v>0</v>
      </c>
      <c r="Q185" s="46">
        <f t="shared" si="263"/>
        <v>0</v>
      </c>
      <c r="R185" s="46">
        <f t="shared" si="263"/>
        <v>0</v>
      </c>
      <c r="S185" s="46">
        <f t="shared" si="271"/>
        <v>0</v>
      </c>
      <c r="T185" s="46">
        <f t="shared" si="271"/>
        <v>358.04</v>
      </c>
      <c r="U185" s="46">
        <f t="shared" si="272"/>
        <v>0</v>
      </c>
      <c r="V185" s="47" t="e">
        <f t="shared" si="254"/>
        <v>#DIV/0!</v>
      </c>
      <c r="W185" s="47">
        <f t="shared" si="254"/>
        <v>0</v>
      </c>
      <c r="X185" s="47" t="e">
        <f t="shared" si="255"/>
        <v>#DIV/0!</v>
      </c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8"/>
      <c r="BM185" s="49"/>
      <c r="BN185" s="49"/>
      <c r="BO185" s="49"/>
      <c r="BP185" s="49"/>
    </row>
    <row r="186" spans="1:68" ht="15.75" customHeight="1">
      <c r="A186" s="38"/>
      <c r="B186" s="38"/>
      <c r="C186" s="39" t="s">
        <v>196</v>
      </c>
      <c r="D186" s="40" t="s">
        <v>331</v>
      </c>
      <c r="E186" s="110"/>
      <c r="F186" s="110"/>
      <c r="G186" s="43" t="e">
        <f t="shared" ref="G186:G187" si="273">I186/E186</f>
        <v>#DIV/0!</v>
      </c>
      <c r="H186" s="43" t="e">
        <f t="shared" ref="H186:H187" si="274">M186/E186</f>
        <v>#DIV/0!</v>
      </c>
      <c r="I186" s="44"/>
      <c r="J186" s="44"/>
      <c r="K186" s="44"/>
      <c r="L186" s="208"/>
      <c r="M186" s="46">
        <f t="shared" si="270"/>
        <v>0</v>
      </c>
      <c r="N186" s="46">
        <f t="shared" si="270"/>
        <v>0</v>
      </c>
      <c r="O186" s="46">
        <f t="shared" si="270"/>
        <v>0</v>
      </c>
      <c r="P186" s="46">
        <f t="shared" si="263"/>
        <v>0</v>
      </c>
      <c r="Q186" s="46">
        <f t="shared" si="263"/>
        <v>0</v>
      </c>
      <c r="R186" s="46">
        <f t="shared" si="263"/>
        <v>0</v>
      </c>
      <c r="S186" s="46">
        <f t="shared" si="271"/>
        <v>0</v>
      </c>
      <c r="T186" s="46">
        <f t="shared" si="271"/>
        <v>0</v>
      </c>
      <c r="U186" s="46">
        <f t="shared" si="272"/>
        <v>0</v>
      </c>
      <c r="V186" s="47" t="e">
        <f t="shared" si="254"/>
        <v>#DIV/0!</v>
      </c>
      <c r="W186" s="47" t="e">
        <f t="shared" si="254"/>
        <v>#DIV/0!</v>
      </c>
      <c r="X186" s="47" t="e">
        <f t="shared" si="255"/>
        <v>#DIV/0!</v>
      </c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8"/>
      <c r="BM186" s="49"/>
      <c r="BN186" s="49"/>
      <c r="BO186" s="49"/>
      <c r="BP186" s="49"/>
    </row>
    <row r="187" spans="1:68" ht="15.75" customHeight="1">
      <c r="A187" s="38"/>
      <c r="B187" s="38"/>
      <c r="C187" s="39" t="s">
        <v>244</v>
      </c>
      <c r="D187" s="40" t="s">
        <v>332</v>
      </c>
      <c r="E187" s="110"/>
      <c r="F187" s="110"/>
      <c r="G187" s="43" t="e">
        <f t="shared" si="273"/>
        <v>#DIV/0!</v>
      </c>
      <c r="H187" s="43" t="e">
        <f t="shared" si="274"/>
        <v>#DIV/0!</v>
      </c>
      <c r="I187" s="44"/>
      <c r="J187" s="44"/>
      <c r="K187" s="44"/>
      <c r="L187" s="211"/>
      <c r="M187" s="46">
        <f t="shared" si="270"/>
        <v>0</v>
      </c>
      <c r="N187" s="46">
        <f t="shared" si="270"/>
        <v>0</v>
      </c>
      <c r="O187" s="46">
        <f t="shared" si="270"/>
        <v>0</v>
      </c>
      <c r="P187" s="46">
        <f t="shared" si="263"/>
        <v>0</v>
      </c>
      <c r="Q187" s="46">
        <f t="shared" si="263"/>
        <v>0</v>
      </c>
      <c r="R187" s="46">
        <f t="shared" si="263"/>
        <v>0</v>
      </c>
      <c r="S187" s="46">
        <f t="shared" si="271"/>
        <v>0</v>
      </c>
      <c r="T187" s="46">
        <f t="shared" si="271"/>
        <v>0</v>
      </c>
      <c r="U187" s="46">
        <f t="shared" si="272"/>
        <v>0</v>
      </c>
      <c r="V187" s="47" t="e">
        <f t="shared" si="254"/>
        <v>#DIV/0!</v>
      </c>
      <c r="W187" s="47" t="e">
        <f t="shared" si="254"/>
        <v>#DIV/0!</v>
      </c>
      <c r="X187" s="47" t="e">
        <f t="shared" si="255"/>
        <v>#DIV/0!</v>
      </c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8"/>
      <c r="BM187" s="49"/>
      <c r="BN187" s="49"/>
      <c r="BO187" s="49"/>
      <c r="BP187" s="49"/>
    </row>
    <row r="188" spans="1:68" ht="15.75" customHeight="1">
      <c r="A188" s="212"/>
      <c r="B188" s="212"/>
      <c r="C188" s="213"/>
      <c r="D188" s="214"/>
      <c r="E188" s="214"/>
      <c r="F188" s="214"/>
      <c r="G188" s="215"/>
      <c r="H188" s="215"/>
      <c r="I188" s="215"/>
      <c r="J188" s="215"/>
      <c r="K188" s="215"/>
      <c r="L188" s="215"/>
      <c r="M188" s="215"/>
      <c r="N188" s="215"/>
      <c r="O188" s="215"/>
      <c r="P188" s="216"/>
      <c r="Q188" s="216"/>
      <c r="R188" s="216"/>
      <c r="S188" s="215"/>
      <c r="T188" s="215"/>
      <c r="U188" s="215"/>
      <c r="V188" s="215"/>
      <c r="W188" s="217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  <c r="BI188" s="215"/>
      <c r="BJ188" s="215"/>
      <c r="BK188" s="215"/>
      <c r="BL188" s="111"/>
      <c r="BM188" s="111"/>
      <c r="BN188" s="111"/>
      <c r="BO188" s="111"/>
      <c r="BP188" s="111"/>
    </row>
    <row r="189" spans="1:68" ht="15.75" customHeight="1">
      <c r="A189" s="218"/>
      <c r="B189" s="218"/>
      <c r="C189" s="219"/>
      <c r="D189" s="220"/>
      <c r="E189" s="221"/>
      <c r="F189" s="221"/>
      <c r="G189" s="222"/>
      <c r="H189" s="222"/>
      <c r="I189" s="223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5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4"/>
      <c r="AS189" s="224"/>
      <c r="AT189" s="224"/>
      <c r="AU189" s="224"/>
      <c r="AV189" s="224"/>
      <c r="AW189" s="224"/>
      <c r="AX189" s="224"/>
      <c r="AY189" s="224"/>
      <c r="AZ189" s="224"/>
      <c r="BA189" s="224"/>
      <c r="BB189" s="224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111"/>
      <c r="BM189" s="111"/>
      <c r="BN189" s="111"/>
      <c r="BO189" s="111"/>
      <c r="BP189" s="111"/>
    </row>
    <row r="190" spans="1:68" ht="15.75" customHeight="1">
      <c r="A190" s="226"/>
      <c r="B190" s="226"/>
      <c r="C190" s="227"/>
      <c r="D190" s="220"/>
      <c r="E190" s="228"/>
      <c r="F190" s="221"/>
      <c r="G190" s="229"/>
      <c r="H190" s="229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5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  <c r="AO190" s="224"/>
      <c r="AP190" s="224"/>
      <c r="AQ190" s="224"/>
      <c r="AR190" s="224"/>
      <c r="AS190" s="224"/>
      <c r="AT190" s="224"/>
      <c r="AU190" s="224"/>
      <c r="AV190" s="224"/>
      <c r="AW190" s="224"/>
      <c r="AX190" s="224"/>
      <c r="AY190" s="224"/>
      <c r="AZ190" s="224"/>
      <c r="BA190" s="224"/>
      <c r="BB190" s="224"/>
      <c r="BC190" s="224"/>
      <c r="BD190" s="224"/>
      <c r="BE190" s="224"/>
      <c r="BF190" s="224"/>
      <c r="BG190" s="224"/>
      <c r="BH190" s="224"/>
      <c r="BI190" s="224"/>
      <c r="BJ190" s="224"/>
      <c r="BK190" s="224"/>
    </row>
    <row r="191" spans="1:68" ht="15.75" customHeight="1">
      <c r="A191" s="226"/>
      <c r="B191" s="226"/>
      <c r="C191" s="230"/>
      <c r="D191" s="220"/>
      <c r="E191" s="221"/>
      <c r="F191" s="221"/>
      <c r="G191" s="229"/>
      <c r="H191" s="229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5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</row>
    <row r="192" spans="1:68" ht="15.75" customHeight="1">
      <c r="A192" s="224"/>
      <c r="B192" s="224"/>
      <c r="C192" s="231"/>
      <c r="D192" s="224"/>
      <c r="E192" s="232"/>
      <c r="F192" s="233"/>
      <c r="G192" s="234"/>
      <c r="H192" s="23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5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</row>
    <row r="193" spans="1:63" ht="15.75" customHeight="1">
      <c r="A193" s="224"/>
      <c r="B193" s="224"/>
      <c r="C193" s="231"/>
      <c r="D193" s="224"/>
      <c r="E193" s="228"/>
      <c r="F193" s="221"/>
      <c r="G193" s="229"/>
      <c r="H193" s="229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5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</row>
    <row r="194" spans="1:63" ht="15.75" customHeight="1">
      <c r="A194" s="235"/>
      <c r="B194" s="235"/>
      <c r="C194" s="236"/>
      <c r="D194" s="235"/>
      <c r="E194" s="221"/>
      <c r="F194" s="221"/>
      <c r="G194" s="229"/>
      <c r="H194" s="229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5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</row>
    <row r="195" spans="1:63" ht="15.75" customHeight="1">
      <c r="A195" s="235"/>
      <c r="B195" s="235"/>
      <c r="C195" s="236"/>
      <c r="D195" s="235"/>
      <c r="E195" s="221"/>
      <c r="F195" s="221"/>
      <c r="G195" s="229"/>
      <c r="H195" s="229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5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</row>
    <row r="196" spans="1:63" ht="15.75" customHeight="1">
      <c r="A196" s="235"/>
      <c r="B196" s="235"/>
      <c r="C196" s="236"/>
      <c r="D196" s="235"/>
      <c r="E196" s="237"/>
      <c r="F196" s="237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5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  <c r="AO196" s="224"/>
      <c r="AP196" s="224"/>
      <c r="AQ196" s="224"/>
      <c r="AR196" s="224"/>
      <c r="AS196" s="224"/>
      <c r="AT196" s="224"/>
      <c r="AU196" s="224"/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4"/>
      <c r="BH196" s="224"/>
      <c r="BI196" s="224"/>
      <c r="BJ196" s="224"/>
      <c r="BK196" s="224"/>
    </row>
    <row r="197" spans="1:63" ht="15.75" customHeight="1">
      <c r="A197" s="235"/>
      <c r="B197" s="235"/>
      <c r="C197" s="236"/>
      <c r="D197" s="235"/>
      <c r="E197" s="237"/>
      <c r="F197" s="237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5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  <c r="AL197" s="224"/>
      <c r="AM197" s="224"/>
      <c r="AN197" s="224"/>
      <c r="AO197" s="224"/>
      <c r="AP197" s="224"/>
      <c r="AQ197" s="224"/>
      <c r="AR197" s="224"/>
      <c r="AS197" s="224"/>
      <c r="AT197" s="224"/>
      <c r="AU197" s="224"/>
      <c r="AV197" s="224"/>
      <c r="AW197" s="224"/>
      <c r="AX197" s="224"/>
      <c r="AY197" s="224"/>
      <c r="AZ197" s="224"/>
      <c r="BA197" s="224"/>
      <c r="BB197" s="224"/>
      <c r="BC197" s="224"/>
      <c r="BD197" s="224"/>
      <c r="BE197" s="224"/>
      <c r="BF197" s="224"/>
      <c r="BG197" s="224"/>
      <c r="BH197" s="224"/>
      <c r="BI197" s="224"/>
      <c r="BJ197" s="224"/>
      <c r="BK197" s="224"/>
    </row>
    <row r="198" spans="1:63" ht="15.75" customHeight="1">
      <c r="A198" s="235"/>
      <c r="B198" s="235"/>
      <c r="C198" s="236"/>
      <c r="D198" s="235"/>
      <c r="E198" s="237"/>
      <c r="F198" s="237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5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24"/>
      <c r="AZ198" s="224"/>
      <c r="BA198" s="224"/>
      <c r="BB198" s="224"/>
      <c r="BC198" s="224"/>
      <c r="BD198" s="224"/>
      <c r="BE198" s="224"/>
      <c r="BF198" s="224"/>
      <c r="BG198" s="224"/>
      <c r="BH198" s="224"/>
      <c r="BI198" s="224"/>
      <c r="BJ198" s="224"/>
      <c r="BK198" s="224"/>
    </row>
    <row r="199" spans="1:63" ht="15.75" customHeight="1">
      <c r="A199" s="235"/>
      <c r="B199" s="235"/>
      <c r="C199" s="236"/>
      <c r="D199" s="235"/>
      <c r="E199" s="237"/>
      <c r="F199" s="237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5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  <c r="AL199" s="224"/>
      <c r="AM199" s="224"/>
      <c r="AN199" s="224"/>
      <c r="AO199" s="224"/>
      <c r="AP199" s="224"/>
      <c r="AQ199" s="224"/>
      <c r="AR199" s="224"/>
      <c r="AS199" s="224"/>
      <c r="AT199" s="224"/>
      <c r="AU199" s="224"/>
      <c r="AV199" s="224"/>
      <c r="AW199" s="224"/>
      <c r="AX199" s="224"/>
      <c r="AY199" s="224"/>
      <c r="AZ199" s="224"/>
      <c r="BA199" s="224"/>
      <c r="BB199" s="224"/>
      <c r="BC199" s="224"/>
      <c r="BD199" s="224"/>
      <c r="BE199" s="224"/>
      <c r="BF199" s="224"/>
      <c r="BG199" s="224"/>
      <c r="BH199" s="224"/>
      <c r="BI199" s="224"/>
      <c r="BJ199" s="224"/>
      <c r="BK199" s="224"/>
    </row>
    <row r="200" spans="1:63" ht="15.75" customHeight="1">
      <c r="A200" s="238"/>
      <c r="B200" s="238"/>
      <c r="C200" s="239"/>
      <c r="D200" s="238"/>
      <c r="E200" s="111"/>
      <c r="F200" s="111"/>
      <c r="K200" s="111"/>
      <c r="W200" s="240"/>
    </row>
    <row r="201" spans="1:63" ht="15.75" customHeight="1">
      <c r="A201" s="235"/>
      <c r="C201" s="241"/>
      <c r="E201" s="111"/>
      <c r="F201" s="111"/>
      <c r="K201" s="111"/>
      <c r="W201" s="240"/>
    </row>
    <row r="202" spans="1:63" ht="15.75" customHeight="1">
      <c r="A202" s="235"/>
      <c r="C202" s="241"/>
      <c r="E202" s="111"/>
      <c r="F202" s="111"/>
      <c r="K202" s="111"/>
      <c r="W202" s="240"/>
    </row>
    <row r="203" spans="1:63" ht="15.75" customHeight="1">
      <c r="C203" s="241"/>
      <c r="E203" s="111"/>
      <c r="F203" s="111"/>
      <c r="K203" s="111"/>
      <c r="W203" s="240"/>
    </row>
    <row r="204" spans="1:63" ht="15.75" customHeight="1">
      <c r="A204" s="235"/>
      <c r="C204" s="241"/>
      <c r="E204" s="111"/>
      <c r="F204" s="111"/>
      <c r="K204" s="111"/>
      <c r="W204" s="240"/>
    </row>
    <row r="205" spans="1:63" ht="15.75" customHeight="1">
      <c r="C205" s="241"/>
      <c r="E205" s="111"/>
      <c r="F205" s="111"/>
      <c r="K205" s="111"/>
      <c r="W205" s="240"/>
    </row>
    <row r="206" spans="1:63" ht="15.75" customHeight="1">
      <c r="C206" s="241"/>
      <c r="E206" s="111"/>
      <c r="F206" s="111"/>
      <c r="K206" s="111"/>
      <c r="W206" s="240"/>
    </row>
    <row r="207" spans="1:63" ht="15.75" customHeight="1">
      <c r="C207" s="241"/>
      <c r="E207" s="111"/>
      <c r="F207" s="111"/>
      <c r="K207" s="111"/>
      <c r="W207" s="240"/>
    </row>
    <row r="208" spans="1:63" ht="15.75" customHeight="1">
      <c r="C208" s="241"/>
      <c r="E208" s="111"/>
      <c r="F208" s="111"/>
      <c r="K208" s="111"/>
      <c r="W208" s="240"/>
    </row>
    <row r="209" spans="1:68" ht="15.75" customHeight="1">
      <c r="C209" s="241"/>
      <c r="E209" s="111"/>
      <c r="F209" s="111"/>
      <c r="K209" s="111"/>
      <c r="W209" s="240"/>
    </row>
    <row r="210" spans="1:68" ht="15.75" customHeight="1">
      <c r="A210" s="242" t="s">
        <v>333</v>
      </c>
      <c r="B210" s="242"/>
      <c r="C210" s="243"/>
      <c r="D210" s="242"/>
      <c r="E210" s="111"/>
      <c r="F210" s="111"/>
      <c r="K210" s="111"/>
      <c r="W210" s="240"/>
    </row>
    <row r="211" spans="1:68" ht="15.75" customHeight="1">
      <c r="A211" s="242" t="s">
        <v>334</v>
      </c>
      <c r="B211" s="242"/>
      <c r="C211" s="243"/>
      <c r="D211" s="242"/>
      <c r="E211" s="111"/>
      <c r="F211" s="111"/>
      <c r="K211" s="111"/>
      <c r="W211" s="240"/>
    </row>
    <row r="212" spans="1:68" ht="15.75" customHeight="1">
      <c r="C212" s="241"/>
      <c r="E212" s="111"/>
      <c r="F212" s="111"/>
      <c r="K212" s="111"/>
      <c r="W212" s="240"/>
    </row>
    <row r="213" spans="1:68" ht="15.75" customHeight="1">
      <c r="C213" s="241"/>
      <c r="E213" s="111"/>
      <c r="F213" s="111"/>
      <c r="K213" s="111"/>
      <c r="W213" s="240"/>
    </row>
    <row r="214" spans="1:68" ht="15.75" customHeight="1">
      <c r="C214" s="241"/>
      <c r="E214" s="111"/>
      <c r="F214" s="111"/>
      <c r="K214" s="111"/>
      <c r="W214" s="240"/>
    </row>
    <row r="215" spans="1:68" ht="15.75" customHeight="1">
      <c r="A215" s="244" t="s">
        <v>335</v>
      </c>
      <c r="B215" s="244">
        <v>8188000000</v>
      </c>
      <c r="C215" s="245">
        <v>70000</v>
      </c>
      <c r="E215" s="111"/>
      <c r="F215" s="111"/>
      <c r="K215" s="111"/>
      <c r="W215" s="240"/>
    </row>
    <row r="216" spans="1:68" ht="15.75" customHeight="1">
      <c r="A216" s="244" t="s">
        <v>336</v>
      </c>
      <c r="B216" s="244">
        <v>8188000000</v>
      </c>
      <c r="C216" s="245">
        <v>109295.41</v>
      </c>
      <c r="E216" s="111"/>
      <c r="F216" s="111"/>
      <c r="K216" s="111"/>
      <c r="W216" s="240"/>
    </row>
    <row r="217" spans="1:68" ht="15.75" customHeight="1">
      <c r="A217" s="244" t="s">
        <v>337</v>
      </c>
      <c r="B217" s="244">
        <v>113150072</v>
      </c>
      <c r="C217" s="245">
        <v>92791.6</v>
      </c>
      <c r="E217" s="111"/>
      <c r="F217" s="111"/>
      <c r="K217" s="111"/>
      <c r="W217" s="240"/>
    </row>
    <row r="218" spans="1:68" ht="15.75" customHeight="1">
      <c r="A218" s="244" t="s">
        <v>338</v>
      </c>
      <c r="B218" s="244">
        <v>8186261010</v>
      </c>
      <c r="C218" s="245">
        <v>249261.22</v>
      </c>
      <c r="E218" s="111"/>
      <c r="F218" s="111"/>
      <c r="K218" s="111"/>
      <c r="W218" s="240"/>
    </row>
    <row r="219" spans="1:68" ht="15.75" customHeight="1">
      <c r="A219" s="244" t="s">
        <v>339</v>
      </c>
      <c r="B219" s="244">
        <v>8100000000</v>
      </c>
      <c r="C219" s="245">
        <v>37013.43</v>
      </c>
      <c r="E219" s="111"/>
      <c r="F219" s="111"/>
      <c r="K219" s="111"/>
      <c r="W219" s="240"/>
    </row>
    <row r="220" spans="1:68" ht="15.75" customHeight="1">
      <c r="A220" s="244" t="s">
        <v>340</v>
      </c>
      <c r="B220" s="244">
        <v>8100000000</v>
      </c>
      <c r="C220" s="245">
        <v>83705.490000000005</v>
      </c>
      <c r="E220" s="111"/>
      <c r="F220" s="111"/>
      <c r="K220" s="111"/>
      <c r="W220" s="240"/>
    </row>
    <row r="221" spans="1:68" ht="15.75" customHeight="1">
      <c r="A221" s="244" t="s">
        <v>341</v>
      </c>
      <c r="B221" s="244">
        <v>8186261010</v>
      </c>
      <c r="C221" s="245">
        <v>572638.71999999997</v>
      </c>
      <c r="E221" s="111"/>
      <c r="F221" s="111"/>
      <c r="K221" s="111"/>
      <c r="W221" s="240"/>
    </row>
    <row r="222" spans="1:68" ht="15.75" customHeight="1">
      <c r="A222" s="244" t="s">
        <v>249</v>
      </c>
      <c r="B222" s="244">
        <v>10000000</v>
      </c>
      <c r="C222" s="245">
        <v>598600.03</v>
      </c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240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</row>
    <row r="223" spans="1:68" ht="15.75" customHeight="1">
      <c r="A223" s="111"/>
      <c r="B223" s="111" t="s">
        <v>302</v>
      </c>
      <c r="C223" s="111"/>
      <c r="E223" s="111"/>
      <c r="F223" s="111"/>
      <c r="K223" s="111"/>
      <c r="W223" s="240"/>
    </row>
    <row r="224" spans="1:68" ht="15.75" customHeight="1">
      <c r="A224" s="244" t="s">
        <v>342</v>
      </c>
      <c r="B224" s="244">
        <v>8100000000</v>
      </c>
      <c r="C224" s="245">
        <v>300000</v>
      </c>
      <c r="E224" s="111"/>
      <c r="F224" s="111"/>
      <c r="K224" s="111"/>
      <c r="W224" s="240"/>
    </row>
    <row r="225" spans="1:23" ht="15.75" customHeight="1">
      <c r="A225" s="244" t="s">
        <v>343</v>
      </c>
      <c r="B225" s="244">
        <v>8100000000</v>
      </c>
      <c r="C225" s="245">
        <v>105000</v>
      </c>
      <c r="E225" s="111"/>
      <c r="F225" s="111"/>
      <c r="K225" s="111"/>
      <c r="W225" s="240"/>
    </row>
    <row r="226" spans="1:23" ht="15.75" customHeight="1">
      <c r="A226" s="244" t="s">
        <v>344</v>
      </c>
      <c r="B226" s="244">
        <v>8100000000</v>
      </c>
      <c r="C226" s="245">
        <v>155726</v>
      </c>
      <c r="E226" s="111"/>
      <c r="F226" s="111"/>
      <c r="K226" s="111"/>
      <c r="W226" s="240"/>
    </row>
    <row r="227" spans="1:23" ht="15.75" customHeight="1">
      <c r="A227" s="244" t="s">
        <v>343</v>
      </c>
      <c r="B227" s="244">
        <v>8100000000</v>
      </c>
      <c r="C227" s="245">
        <v>50000</v>
      </c>
      <c r="E227" s="111"/>
      <c r="F227" s="111"/>
      <c r="K227" s="111"/>
      <c r="W227" s="240"/>
    </row>
    <row r="228" spans="1:23" ht="15.75" customHeight="1">
      <c r="C228" s="241"/>
      <c r="E228" s="111"/>
      <c r="F228" s="111"/>
      <c r="K228" s="111"/>
      <c r="W228" s="240"/>
    </row>
    <row r="229" spans="1:23" ht="15.75" customHeight="1">
      <c r="C229" s="241"/>
      <c r="E229" s="111"/>
      <c r="F229" s="111"/>
      <c r="K229" s="111"/>
      <c r="W229" s="240"/>
    </row>
    <row r="230" spans="1:23" ht="15.75" customHeight="1">
      <c r="C230" s="241"/>
      <c r="E230" s="111"/>
      <c r="F230" s="111"/>
      <c r="K230" s="111"/>
      <c r="W230" s="240"/>
    </row>
    <row r="231" spans="1:23" ht="15.75" customHeight="1">
      <c r="C231" s="241"/>
      <c r="E231" s="111"/>
      <c r="F231" s="111"/>
      <c r="K231" s="111"/>
      <c r="W231" s="240"/>
    </row>
    <row r="232" spans="1:23" ht="15.75" customHeight="1">
      <c r="C232" s="241"/>
      <c r="E232" s="111"/>
      <c r="F232" s="111"/>
      <c r="K232" s="111"/>
      <c r="W232" s="240"/>
    </row>
    <row r="233" spans="1:23" ht="15.75" customHeight="1">
      <c r="C233" s="241"/>
      <c r="E233" s="111"/>
      <c r="F233" s="111"/>
      <c r="K233" s="111"/>
      <c r="W233" s="240"/>
    </row>
    <row r="234" spans="1:23" ht="15.75" customHeight="1">
      <c r="C234" s="241"/>
      <c r="E234" s="111"/>
      <c r="F234" s="111"/>
      <c r="K234" s="111"/>
      <c r="W234" s="240"/>
    </row>
    <row r="235" spans="1:23" ht="15.75" customHeight="1">
      <c r="C235" s="241"/>
      <c r="E235" s="111"/>
      <c r="F235" s="111"/>
      <c r="K235" s="111"/>
      <c r="W235" s="240"/>
    </row>
    <row r="236" spans="1:23" ht="15.75" customHeight="1">
      <c r="C236" s="241"/>
      <c r="E236" s="111"/>
      <c r="F236" s="111"/>
      <c r="K236" s="111"/>
      <c r="W236" s="240"/>
    </row>
    <row r="237" spans="1:23" ht="15.75" customHeight="1">
      <c r="C237" s="241"/>
      <c r="E237" s="111"/>
      <c r="F237" s="111"/>
      <c r="K237" s="111"/>
      <c r="W237" s="240"/>
    </row>
    <row r="238" spans="1:23" ht="15.75" customHeight="1">
      <c r="C238" s="241"/>
      <c r="E238" s="111"/>
      <c r="F238" s="111"/>
      <c r="K238" s="111"/>
      <c r="W238" s="240"/>
    </row>
    <row r="239" spans="1:23" ht="15.75" customHeight="1">
      <c r="C239" s="241"/>
      <c r="E239" s="111"/>
      <c r="F239" s="111"/>
      <c r="K239" s="111"/>
      <c r="W239" s="240"/>
    </row>
    <row r="240" spans="1:23" ht="15.75" customHeight="1">
      <c r="C240" s="241"/>
      <c r="E240" s="111"/>
      <c r="F240" s="111"/>
      <c r="K240" s="111"/>
      <c r="W240" s="240"/>
    </row>
    <row r="241" spans="3:23" ht="15.75" customHeight="1">
      <c r="C241" s="241"/>
      <c r="E241" s="111"/>
      <c r="F241" s="111"/>
      <c r="K241" s="111"/>
      <c r="W241" s="240"/>
    </row>
    <row r="242" spans="3:23" ht="15.75" customHeight="1">
      <c r="C242" s="241"/>
      <c r="E242" s="111"/>
      <c r="F242" s="111"/>
      <c r="K242" s="111"/>
      <c r="W242" s="240"/>
    </row>
    <row r="243" spans="3:23" ht="15.75" customHeight="1">
      <c r="C243" s="241"/>
      <c r="E243" s="111"/>
      <c r="F243" s="111"/>
      <c r="K243" s="111"/>
      <c r="W243" s="240"/>
    </row>
    <row r="244" spans="3:23" ht="15.75" customHeight="1">
      <c r="C244" s="241"/>
      <c r="E244" s="111"/>
      <c r="F244" s="111"/>
      <c r="K244" s="111"/>
      <c r="W244" s="240"/>
    </row>
    <row r="245" spans="3:23" ht="15.75" customHeight="1">
      <c r="C245" s="241"/>
      <c r="E245" s="111"/>
      <c r="F245" s="111"/>
      <c r="K245" s="111"/>
      <c r="W245" s="240"/>
    </row>
    <row r="246" spans="3:23" ht="15.75" customHeight="1">
      <c r="C246" s="241"/>
      <c r="E246" s="111"/>
      <c r="F246" s="111"/>
      <c r="K246" s="111"/>
      <c r="W246" s="240"/>
    </row>
    <row r="247" spans="3:23" ht="15.75" customHeight="1">
      <c r="C247" s="241"/>
      <c r="E247" s="111"/>
      <c r="F247" s="111"/>
      <c r="K247" s="111"/>
      <c r="W247" s="240"/>
    </row>
    <row r="248" spans="3:23" ht="15.75" customHeight="1">
      <c r="C248" s="241"/>
      <c r="E248" s="111"/>
      <c r="F248" s="111"/>
      <c r="K248" s="111"/>
      <c r="W248" s="240"/>
    </row>
    <row r="249" spans="3:23" ht="15.75" customHeight="1">
      <c r="C249" s="241"/>
      <c r="E249" s="111"/>
      <c r="F249" s="111"/>
      <c r="K249" s="111"/>
      <c r="W249" s="240"/>
    </row>
    <row r="250" spans="3:23" ht="15.75" customHeight="1">
      <c r="C250" s="241"/>
      <c r="E250" s="111"/>
      <c r="F250" s="111"/>
      <c r="K250" s="111"/>
      <c r="W250" s="240"/>
    </row>
    <row r="251" spans="3:23" ht="15.75" customHeight="1">
      <c r="C251" s="241"/>
      <c r="E251" s="111"/>
      <c r="F251" s="111"/>
      <c r="K251" s="111"/>
      <c r="W251" s="240"/>
    </row>
    <row r="252" spans="3:23" ht="15.75" customHeight="1">
      <c r="C252" s="241"/>
      <c r="E252" s="111"/>
      <c r="F252" s="111"/>
      <c r="K252" s="111"/>
      <c r="W252" s="240"/>
    </row>
    <row r="253" spans="3:23" ht="15.75" customHeight="1">
      <c r="C253" s="241"/>
      <c r="E253" s="111"/>
      <c r="F253" s="111"/>
      <c r="K253" s="111"/>
      <c r="W253" s="240"/>
    </row>
    <row r="254" spans="3:23" ht="15.75" customHeight="1">
      <c r="C254" s="241"/>
      <c r="E254" s="111"/>
      <c r="F254" s="111"/>
      <c r="K254" s="111"/>
      <c r="W254" s="240"/>
    </row>
    <row r="255" spans="3:23" ht="15.75" customHeight="1">
      <c r="C255" s="241"/>
      <c r="E255" s="111"/>
      <c r="F255" s="111"/>
      <c r="K255" s="111"/>
      <c r="W255" s="240"/>
    </row>
    <row r="256" spans="3:23" ht="15.75" customHeight="1">
      <c r="C256" s="241"/>
      <c r="E256" s="111"/>
      <c r="F256" s="111"/>
      <c r="K256" s="111"/>
      <c r="W256" s="240"/>
    </row>
    <row r="257" spans="3:23" ht="15.75" customHeight="1">
      <c r="C257" s="241"/>
      <c r="E257" s="111"/>
      <c r="F257" s="111"/>
      <c r="K257" s="111"/>
      <c r="W257" s="240"/>
    </row>
    <row r="258" spans="3:23" ht="15.75" customHeight="1">
      <c r="C258" s="241"/>
      <c r="E258" s="111"/>
      <c r="F258" s="111"/>
      <c r="K258" s="111"/>
      <c r="W258" s="240"/>
    </row>
    <row r="259" spans="3:23" ht="15.75" customHeight="1">
      <c r="C259" s="241"/>
      <c r="E259" s="111"/>
      <c r="F259" s="111"/>
      <c r="K259" s="111"/>
      <c r="W259" s="240"/>
    </row>
    <row r="260" spans="3:23" ht="15.75" customHeight="1">
      <c r="C260" s="241"/>
      <c r="E260" s="111"/>
      <c r="F260" s="111"/>
      <c r="K260" s="111"/>
      <c r="W260" s="240"/>
    </row>
    <row r="261" spans="3:23" ht="15.75" customHeight="1">
      <c r="C261" s="241"/>
      <c r="E261" s="111"/>
      <c r="F261" s="111"/>
      <c r="K261" s="111"/>
      <c r="W261" s="240"/>
    </row>
    <row r="262" spans="3:23" ht="15.75" customHeight="1">
      <c r="C262" s="241"/>
      <c r="E262" s="111"/>
      <c r="F262" s="111"/>
      <c r="K262" s="111"/>
      <c r="W262" s="240"/>
    </row>
    <row r="263" spans="3:23" ht="15.75" customHeight="1">
      <c r="C263" s="241"/>
      <c r="E263" s="111"/>
      <c r="F263" s="111"/>
      <c r="K263" s="111"/>
      <c r="W263" s="240"/>
    </row>
    <row r="264" spans="3:23" ht="15.75" customHeight="1">
      <c r="C264" s="241"/>
      <c r="E264" s="111"/>
      <c r="F264" s="111"/>
      <c r="K264" s="111"/>
      <c r="W264" s="240"/>
    </row>
    <row r="265" spans="3:23" ht="15.75" customHeight="1">
      <c r="C265" s="241"/>
      <c r="E265" s="111"/>
      <c r="F265" s="111"/>
      <c r="K265" s="111"/>
      <c r="W265" s="240"/>
    </row>
    <row r="266" spans="3:23" ht="15.75" customHeight="1">
      <c r="C266" s="241"/>
      <c r="E266" s="111"/>
      <c r="F266" s="111"/>
      <c r="K266" s="111"/>
      <c r="W266" s="240"/>
    </row>
    <row r="267" spans="3:23" ht="15.75" customHeight="1">
      <c r="C267" s="241"/>
      <c r="E267" s="111"/>
      <c r="F267" s="111"/>
      <c r="K267" s="111"/>
      <c r="W267" s="240"/>
    </row>
    <row r="268" spans="3:23" ht="15.75" customHeight="1">
      <c r="C268" s="241"/>
      <c r="E268" s="111"/>
      <c r="F268" s="111"/>
      <c r="K268" s="111"/>
      <c r="W268" s="240"/>
    </row>
    <row r="269" spans="3:23" ht="15.75" customHeight="1">
      <c r="C269" s="241"/>
      <c r="E269" s="111"/>
      <c r="F269" s="111"/>
      <c r="K269" s="111"/>
      <c r="W269" s="240"/>
    </row>
    <row r="270" spans="3:23" ht="15.75" customHeight="1">
      <c r="C270" s="241"/>
      <c r="E270" s="111"/>
      <c r="F270" s="111"/>
      <c r="K270" s="111"/>
      <c r="W270" s="240"/>
    </row>
    <row r="271" spans="3:23" ht="15.75" customHeight="1">
      <c r="C271" s="241"/>
      <c r="E271" s="111"/>
      <c r="F271" s="111"/>
      <c r="K271" s="111"/>
      <c r="W271" s="240"/>
    </row>
    <row r="272" spans="3:23" ht="15.75" customHeight="1">
      <c r="C272" s="241"/>
      <c r="E272" s="111"/>
      <c r="F272" s="111"/>
      <c r="K272" s="111"/>
      <c r="W272" s="240"/>
    </row>
    <row r="273" spans="3:23" ht="15.75" customHeight="1">
      <c r="C273" s="241"/>
      <c r="E273" s="111"/>
      <c r="F273" s="111"/>
      <c r="K273" s="111"/>
      <c r="W273" s="240"/>
    </row>
    <row r="274" spans="3:23" ht="15.75" customHeight="1">
      <c r="C274" s="241"/>
      <c r="E274" s="111"/>
      <c r="F274" s="111"/>
      <c r="K274" s="111"/>
      <c r="W274" s="240"/>
    </row>
    <row r="275" spans="3:23" ht="15.75" customHeight="1">
      <c r="C275" s="241"/>
      <c r="E275" s="111"/>
      <c r="F275" s="111"/>
      <c r="K275" s="111"/>
      <c r="W275" s="240"/>
    </row>
    <row r="276" spans="3:23" ht="15.75" customHeight="1">
      <c r="C276" s="241"/>
      <c r="E276" s="111"/>
      <c r="F276" s="111"/>
      <c r="K276" s="111"/>
      <c r="W276" s="240"/>
    </row>
    <row r="277" spans="3:23" ht="15.75" customHeight="1">
      <c r="C277" s="241"/>
      <c r="E277" s="111"/>
      <c r="F277" s="111"/>
      <c r="K277" s="111"/>
      <c r="W277" s="240"/>
    </row>
    <row r="278" spans="3:23" ht="15.75" customHeight="1">
      <c r="C278" s="241"/>
      <c r="E278" s="111"/>
      <c r="F278" s="111"/>
      <c r="K278" s="111"/>
      <c r="W278" s="240"/>
    </row>
    <row r="279" spans="3:23" ht="15.75" customHeight="1">
      <c r="C279" s="241"/>
      <c r="E279" s="111"/>
      <c r="F279" s="111"/>
      <c r="K279" s="111"/>
      <c r="W279" s="240"/>
    </row>
    <row r="280" spans="3:23" ht="15.75" customHeight="1">
      <c r="C280" s="241"/>
      <c r="E280" s="111"/>
      <c r="F280" s="111"/>
      <c r="K280" s="111"/>
      <c r="W280" s="240"/>
    </row>
    <row r="281" spans="3:23" ht="15.75" customHeight="1">
      <c r="C281" s="241"/>
      <c r="E281" s="111"/>
      <c r="F281" s="111"/>
      <c r="K281" s="111"/>
      <c r="W281" s="240"/>
    </row>
    <row r="282" spans="3:23" ht="15.75" customHeight="1">
      <c r="C282" s="241"/>
      <c r="E282" s="111"/>
      <c r="F282" s="111"/>
      <c r="K282" s="111"/>
      <c r="W282" s="240"/>
    </row>
    <row r="283" spans="3:23" ht="15.75" customHeight="1">
      <c r="C283" s="241"/>
      <c r="E283" s="111"/>
      <c r="F283" s="111"/>
      <c r="K283" s="111"/>
      <c r="W283" s="240"/>
    </row>
    <row r="284" spans="3:23" ht="15.75" customHeight="1">
      <c r="C284" s="241"/>
      <c r="E284" s="111"/>
      <c r="F284" s="111"/>
      <c r="K284" s="111"/>
      <c r="W284" s="240"/>
    </row>
    <row r="285" spans="3:23" ht="15.75" customHeight="1">
      <c r="C285" s="241"/>
      <c r="E285" s="111"/>
      <c r="F285" s="111"/>
      <c r="K285" s="111"/>
      <c r="W285" s="240"/>
    </row>
    <row r="286" spans="3:23" ht="15.75" customHeight="1">
      <c r="C286" s="241"/>
      <c r="E286" s="111"/>
      <c r="F286" s="111"/>
      <c r="K286" s="111"/>
      <c r="W286" s="240"/>
    </row>
    <row r="287" spans="3:23" ht="15.75" customHeight="1">
      <c r="C287" s="241"/>
      <c r="E287" s="111"/>
      <c r="F287" s="111"/>
      <c r="K287" s="111"/>
      <c r="W287" s="240"/>
    </row>
    <row r="288" spans="3:23" ht="15.75" customHeight="1">
      <c r="C288" s="241"/>
      <c r="E288" s="111"/>
      <c r="F288" s="111"/>
      <c r="K288" s="111"/>
      <c r="W288" s="240"/>
    </row>
    <row r="289" spans="3:23" ht="15.75" customHeight="1">
      <c r="C289" s="241"/>
      <c r="E289" s="111"/>
      <c r="F289" s="111"/>
      <c r="K289" s="111"/>
      <c r="W289" s="240"/>
    </row>
    <row r="290" spans="3:23" ht="15.75" customHeight="1">
      <c r="C290" s="241"/>
      <c r="E290" s="111"/>
      <c r="F290" s="111"/>
      <c r="K290" s="111"/>
      <c r="W290" s="240"/>
    </row>
    <row r="291" spans="3:23" ht="15.75" customHeight="1">
      <c r="C291" s="241"/>
      <c r="E291" s="111"/>
      <c r="F291" s="111"/>
      <c r="K291" s="111"/>
      <c r="W291" s="240"/>
    </row>
    <row r="292" spans="3:23" ht="15.75" customHeight="1">
      <c r="C292" s="241"/>
      <c r="E292" s="111"/>
      <c r="F292" s="111"/>
      <c r="K292" s="111"/>
      <c r="W292" s="240"/>
    </row>
    <row r="293" spans="3:23" ht="15.75" customHeight="1">
      <c r="C293" s="241"/>
      <c r="E293" s="111"/>
      <c r="F293" s="111"/>
      <c r="K293" s="111"/>
      <c r="W293" s="240"/>
    </row>
    <row r="294" spans="3:23" ht="15.75" customHeight="1">
      <c r="C294" s="241"/>
      <c r="E294" s="111"/>
      <c r="F294" s="111"/>
      <c r="K294" s="111"/>
      <c r="W294" s="240"/>
    </row>
    <row r="295" spans="3:23" ht="15.75" customHeight="1">
      <c r="C295" s="241"/>
      <c r="E295" s="111"/>
      <c r="F295" s="111"/>
      <c r="K295" s="111"/>
      <c r="W295" s="240"/>
    </row>
    <row r="296" spans="3:23" ht="15.75" customHeight="1">
      <c r="C296" s="241"/>
      <c r="E296" s="111"/>
      <c r="F296" s="111"/>
      <c r="K296" s="111"/>
      <c r="W296" s="240"/>
    </row>
    <row r="297" spans="3:23" ht="15.75" customHeight="1">
      <c r="C297" s="241"/>
      <c r="E297" s="111"/>
      <c r="F297" s="111"/>
      <c r="K297" s="111"/>
      <c r="W297" s="240"/>
    </row>
    <row r="298" spans="3:23" ht="15.75" customHeight="1">
      <c r="C298" s="241"/>
      <c r="E298" s="111"/>
      <c r="F298" s="111"/>
      <c r="K298" s="111"/>
      <c r="W298" s="240"/>
    </row>
    <row r="299" spans="3:23" ht="15.75" customHeight="1">
      <c r="C299" s="241"/>
      <c r="E299" s="111"/>
      <c r="F299" s="111"/>
      <c r="K299" s="111"/>
      <c r="W299" s="240"/>
    </row>
    <row r="300" spans="3:23" ht="15.75" customHeight="1">
      <c r="C300" s="241"/>
      <c r="E300" s="111"/>
      <c r="F300" s="111"/>
      <c r="K300" s="111"/>
      <c r="W300" s="240"/>
    </row>
    <row r="301" spans="3:23" ht="15.75" customHeight="1">
      <c r="C301" s="241"/>
      <c r="E301" s="111"/>
      <c r="F301" s="111"/>
      <c r="K301" s="111"/>
      <c r="W301" s="240"/>
    </row>
    <row r="302" spans="3:23" ht="15.75" customHeight="1">
      <c r="C302" s="241"/>
      <c r="E302" s="111"/>
      <c r="F302" s="111"/>
      <c r="K302" s="111"/>
      <c r="W302" s="240"/>
    </row>
    <row r="303" spans="3:23" ht="15.75" customHeight="1">
      <c r="C303" s="241"/>
      <c r="E303" s="111"/>
      <c r="F303" s="111"/>
      <c r="K303" s="111"/>
      <c r="W303" s="240"/>
    </row>
    <row r="304" spans="3:23" ht="15.75" customHeight="1">
      <c r="C304" s="241"/>
      <c r="E304" s="111"/>
      <c r="F304" s="111"/>
      <c r="K304" s="111"/>
      <c r="W304" s="240"/>
    </row>
    <row r="305" spans="3:23" ht="15.75" customHeight="1">
      <c r="C305" s="241"/>
      <c r="E305" s="111"/>
      <c r="F305" s="111"/>
      <c r="K305" s="111"/>
      <c r="W305" s="240"/>
    </row>
    <row r="306" spans="3:23" ht="15.75" customHeight="1">
      <c r="C306" s="241"/>
      <c r="E306" s="111"/>
      <c r="F306" s="111"/>
      <c r="K306" s="111"/>
      <c r="W306" s="240"/>
    </row>
    <row r="307" spans="3:23" ht="15.75" customHeight="1">
      <c r="C307" s="241"/>
      <c r="E307" s="111"/>
      <c r="F307" s="111"/>
      <c r="K307" s="111"/>
      <c r="W307" s="240"/>
    </row>
    <row r="308" spans="3:23" ht="15.75" customHeight="1">
      <c r="C308" s="241"/>
      <c r="E308" s="111"/>
      <c r="F308" s="111"/>
      <c r="K308" s="111"/>
      <c r="W308" s="240"/>
    </row>
    <row r="309" spans="3:23" ht="15.75" customHeight="1">
      <c r="C309" s="241"/>
      <c r="E309" s="111"/>
      <c r="F309" s="111"/>
      <c r="K309" s="111"/>
      <c r="W309" s="240"/>
    </row>
    <row r="310" spans="3:23" ht="15.75" customHeight="1">
      <c r="C310" s="241"/>
      <c r="E310" s="111"/>
      <c r="F310" s="111"/>
      <c r="K310" s="111"/>
      <c r="W310" s="240"/>
    </row>
    <row r="311" spans="3:23" ht="15.75" customHeight="1">
      <c r="C311" s="241"/>
      <c r="E311" s="111"/>
      <c r="F311" s="111"/>
      <c r="K311" s="111"/>
      <c r="W311" s="240"/>
    </row>
    <row r="312" spans="3:23" ht="15.75" customHeight="1">
      <c r="C312" s="241"/>
      <c r="E312" s="111"/>
      <c r="F312" s="111"/>
      <c r="K312" s="111"/>
      <c r="W312" s="240"/>
    </row>
    <row r="313" spans="3:23" ht="15.75" customHeight="1">
      <c r="C313" s="241"/>
      <c r="E313" s="111"/>
      <c r="F313" s="111"/>
      <c r="K313" s="111"/>
      <c r="W313" s="240"/>
    </row>
    <row r="314" spans="3:23" ht="15.75" customHeight="1">
      <c r="C314" s="241"/>
      <c r="E314" s="111"/>
      <c r="F314" s="111"/>
      <c r="K314" s="111"/>
      <c r="W314" s="240"/>
    </row>
    <row r="315" spans="3:23" ht="15.75" customHeight="1">
      <c r="C315" s="241"/>
      <c r="E315" s="111"/>
      <c r="F315" s="111"/>
      <c r="K315" s="111"/>
      <c r="W315" s="240"/>
    </row>
    <row r="316" spans="3:23" ht="15.75" customHeight="1">
      <c r="C316" s="241"/>
      <c r="E316" s="111"/>
      <c r="F316" s="111"/>
      <c r="K316" s="111"/>
      <c r="W316" s="240"/>
    </row>
    <row r="317" spans="3:23" ht="15.75" customHeight="1">
      <c r="C317" s="241"/>
      <c r="E317" s="111"/>
      <c r="F317" s="111"/>
      <c r="K317" s="111"/>
      <c r="W317" s="240"/>
    </row>
    <row r="318" spans="3:23" ht="15.75" customHeight="1">
      <c r="C318" s="241"/>
      <c r="E318" s="111"/>
      <c r="F318" s="111"/>
      <c r="K318" s="111"/>
      <c r="W318" s="240"/>
    </row>
    <row r="319" spans="3:23" ht="15.75" customHeight="1">
      <c r="C319" s="241"/>
      <c r="E319" s="111"/>
      <c r="F319" s="111"/>
      <c r="K319" s="111"/>
      <c r="W319" s="240"/>
    </row>
    <row r="320" spans="3:23" ht="15.75" customHeight="1">
      <c r="C320" s="241"/>
      <c r="E320" s="111"/>
      <c r="F320" s="111"/>
      <c r="K320" s="111"/>
      <c r="W320" s="240"/>
    </row>
    <row r="321" spans="3:23" ht="15.75" customHeight="1">
      <c r="C321" s="241"/>
      <c r="E321" s="111"/>
      <c r="F321" s="111"/>
      <c r="K321" s="111"/>
      <c r="W321" s="240"/>
    </row>
    <row r="322" spans="3:23" ht="15.75" customHeight="1">
      <c r="C322" s="241"/>
      <c r="E322" s="111"/>
      <c r="F322" s="111"/>
      <c r="K322" s="111"/>
      <c r="W322" s="240"/>
    </row>
    <row r="323" spans="3:23" ht="15.75" customHeight="1">
      <c r="C323" s="241"/>
      <c r="E323" s="111"/>
      <c r="F323" s="111"/>
      <c r="K323" s="111"/>
      <c r="W323" s="240"/>
    </row>
    <row r="324" spans="3:23" ht="15.75" customHeight="1">
      <c r="C324" s="241"/>
      <c r="E324" s="111"/>
      <c r="F324" s="111"/>
      <c r="K324" s="111"/>
      <c r="W324" s="240"/>
    </row>
    <row r="325" spans="3:23" ht="15.75" customHeight="1">
      <c r="C325" s="241"/>
      <c r="E325" s="111"/>
      <c r="F325" s="111"/>
      <c r="K325" s="111"/>
      <c r="W325" s="240"/>
    </row>
    <row r="326" spans="3:23" ht="15.75" customHeight="1">
      <c r="C326" s="241"/>
      <c r="E326" s="111"/>
      <c r="F326" s="111"/>
      <c r="K326" s="111"/>
      <c r="W326" s="240"/>
    </row>
    <row r="327" spans="3:23" ht="15.75" customHeight="1">
      <c r="C327" s="241"/>
      <c r="E327" s="111"/>
      <c r="F327" s="111"/>
      <c r="K327" s="111"/>
      <c r="W327" s="240"/>
    </row>
    <row r="328" spans="3:23" ht="15.75" customHeight="1">
      <c r="C328" s="241"/>
      <c r="E328" s="111"/>
      <c r="F328" s="111"/>
      <c r="K328" s="111"/>
      <c r="W328" s="240"/>
    </row>
    <row r="329" spans="3:23" ht="15.75" customHeight="1">
      <c r="C329" s="241"/>
      <c r="E329" s="111"/>
      <c r="F329" s="111"/>
      <c r="K329" s="111"/>
      <c r="W329" s="240"/>
    </row>
    <row r="330" spans="3:23" ht="15.75" customHeight="1">
      <c r="C330" s="241"/>
      <c r="E330" s="111"/>
      <c r="F330" s="111"/>
      <c r="K330" s="111"/>
      <c r="W330" s="240"/>
    </row>
    <row r="331" spans="3:23" ht="15.75" customHeight="1">
      <c r="C331" s="241"/>
      <c r="E331" s="111"/>
      <c r="F331" s="111"/>
      <c r="K331" s="111"/>
      <c r="W331" s="240"/>
    </row>
    <row r="332" spans="3:23" ht="15.75" customHeight="1">
      <c r="C332" s="241"/>
      <c r="E332" s="111"/>
      <c r="F332" s="111"/>
      <c r="K332" s="111"/>
      <c r="W332" s="240"/>
    </row>
    <row r="333" spans="3:23" ht="15.75" customHeight="1">
      <c r="C333" s="241"/>
      <c r="E333" s="111"/>
      <c r="F333" s="111"/>
      <c r="K333" s="111"/>
      <c r="W333" s="240"/>
    </row>
    <row r="334" spans="3:23" ht="15.75" customHeight="1">
      <c r="C334" s="241"/>
      <c r="E334" s="111"/>
      <c r="F334" s="111"/>
      <c r="K334" s="111"/>
      <c r="W334" s="240"/>
    </row>
    <row r="335" spans="3:23" ht="15.75" customHeight="1">
      <c r="C335" s="241"/>
      <c r="E335" s="111"/>
      <c r="F335" s="111"/>
      <c r="K335" s="111"/>
      <c r="W335" s="240"/>
    </row>
    <row r="336" spans="3:23" ht="15.75" customHeight="1">
      <c r="C336" s="241"/>
      <c r="E336" s="111"/>
      <c r="F336" s="111"/>
      <c r="K336" s="111"/>
      <c r="W336" s="240"/>
    </row>
    <row r="337" spans="3:23" ht="15.75" customHeight="1">
      <c r="C337" s="241"/>
      <c r="E337" s="111"/>
      <c r="F337" s="111"/>
      <c r="K337" s="111"/>
      <c r="W337" s="240"/>
    </row>
    <row r="338" spans="3:23" ht="15.75" customHeight="1">
      <c r="C338" s="241"/>
      <c r="E338" s="111"/>
      <c r="F338" s="111"/>
      <c r="K338" s="111"/>
      <c r="W338" s="240"/>
    </row>
    <row r="339" spans="3:23" ht="15.75" customHeight="1">
      <c r="C339" s="241"/>
      <c r="E339" s="111"/>
      <c r="F339" s="111"/>
      <c r="K339" s="111"/>
      <c r="W339" s="240"/>
    </row>
    <row r="340" spans="3:23" ht="15.75" customHeight="1">
      <c r="C340" s="241"/>
      <c r="E340" s="111"/>
      <c r="F340" s="111"/>
      <c r="K340" s="111"/>
      <c r="W340" s="240"/>
    </row>
    <row r="341" spans="3:23" ht="15.75" customHeight="1">
      <c r="C341" s="241"/>
      <c r="E341" s="111"/>
      <c r="F341" s="111"/>
      <c r="K341" s="111"/>
      <c r="W341" s="240"/>
    </row>
    <row r="342" spans="3:23" ht="15.75" customHeight="1">
      <c r="C342" s="241"/>
      <c r="E342" s="111"/>
      <c r="F342" s="111"/>
      <c r="K342" s="111"/>
      <c r="W342" s="240"/>
    </row>
    <row r="343" spans="3:23" ht="15.75" customHeight="1">
      <c r="C343" s="241"/>
      <c r="E343" s="111"/>
      <c r="F343" s="111"/>
      <c r="K343" s="111"/>
      <c r="W343" s="240"/>
    </row>
    <row r="344" spans="3:23" ht="15.75" customHeight="1">
      <c r="C344" s="241"/>
      <c r="E344" s="111"/>
      <c r="F344" s="111"/>
      <c r="K344" s="111"/>
      <c r="W344" s="240"/>
    </row>
    <row r="345" spans="3:23" ht="15.75" customHeight="1">
      <c r="C345" s="241"/>
      <c r="E345" s="111"/>
      <c r="F345" s="111"/>
      <c r="K345" s="111"/>
      <c r="W345" s="240"/>
    </row>
    <row r="346" spans="3:23" ht="15.75" customHeight="1">
      <c r="C346" s="241"/>
      <c r="E346" s="111"/>
      <c r="F346" s="111"/>
      <c r="K346" s="111"/>
      <c r="W346" s="240"/>
    </row>
    <row r="347" spans="3:23" ht="15.75" customHeight="1">
      <c r="C347" s="241"/>
      <c r="E347" s="111"/>
      <c r="F347" s="111"/>
      <c r="K347" s="111"/>
      <c r="W347" s="240"/>
    </row>
    <row r="348" spans="3:23" ht="15.75" customHeight="1">
      <c r="C348" s="241"/>
      <c r="E348" s="111"/>
      <c r="F348" s="111"/>
      <c r="K348" s="111"/>
      <c r="W348" s="240"/>
    </row>
    <row r="349" spans="3:23" ht="15.75" customHeight="1">
      <c r="C349" s="241"/>
      <c r="E349" s="111"/>
      <c r="F349" s="111"/>
      <c r="K349" s="111"/>
      <c r="W349" s="240"/>
    </row>
    <row r="350" spans="3:23" ht="15.75" customHeight="1">
      <c r="C350" s="241"/>
      <c r="E350" s="111"/>
      <c r="F350" s="111"/>
      <c r="K350" s="111"/>
      <c r="W350" s="240"/>
    </row>
    <row r="351" spans="3:23" ht="15.75" customHeight="1">
      <c r="C351" s="241"/>
      <c r="E351" s="111"/>
      <c r="F351" s="111"/>
      <c r="K351" s="111"/>
      <c r="W351" s="240"/>
    </row>
    <row r="352" spans="3:23" ht="15.75" customHeight="1">
      <c r="C352" s="241"/>
      <c r="E352" s="111"/>
      <c r="F352" s="111"/>
      <c r="K352" s="111"/>
      <c r="W352" s="240"/>
    </row>
    <row r="353" spans="3:23" ht="15.75" customHeight="1">
      <c r="C353" s="241"/>
      <c r="E353" s="111"/>
      <c r="F353" s="111"/>
      <c r="K353" s="111"/>
      <c r="W353" s="240"/>
    </row>
    <row r="354" spans="3:23" ht="15.75" customHeight="1">
      <c r="C354" s="241"/>
      <c r="E354" s="111"/>
      <c r="F354" s="111"/>
      <c r="K354" s="111"/>
      <c r="W354" s="240"/>
    </row>
    <row r="355" spans="3:23" ht="15.75" customHeight="1">
      <c r="C355" s="241"/>
      <c r="E355" s="111"/>
      <c r="F355" s="111"/>
      <c r="K355" s="111"/>
      <c r="W355" s="240"/>
    </row>
    <row r="356" spans="3:23" ht="15.75" customHeight="1">
      <c r="C356" s="241"/>
      <c r="E356" s="111"/>
      <c r="F356" s="111"/>
      <c r="K356" s="111"/>
      <c r="W356" s="240"/>
    </row>
    <row r="357" spans="3:23" ht="15.75" customHeight="1">
      <c r="C357" s="241"/>
      <c r="E357" s="111"/>
      <c r="F357" s="111"/>
      <c r="K357" s="111"/>
      <c r="W357" s="240"/>
    </row>
    <row r="358" spans="3:23" ht="15.75" customHeight="1">
      <c r="C358" s="241"/>
      <c r="E358" s="111"/>
      <c r="F358" s="111"/>
      <c r="K358" s="111"/>
      <c r="W358" s="240"/>
    </row>
    <row r="359" spans="3:23" ht="15.75" customHeight="1">
      <c r="C359" s="241"/>
      <c r="E359" s="111"/>
      <c r="F359" s="111"/>
      <c r="K359" s="111"/>
      <c r="W359" s="240"/>
    </row>
    <row r="360" spans="3:23" ht="15.75" customHeight="1">
      <c r="C360" s="241"/>
      <c r="E360" s="111"/>
      <c r="F360" s="111"/>
      <c r="K360" s="111"/>
      <c r="W360" s="240"/>
    </row>
    <row r="361" spans="3:23" ht="15.75" customHeight="1">
      <c r="C361" s="241"/>
      <c r="E361" s="111"/>
      <c r="F361" s="111"/>
      <c r="K361" s="111"/>
      <c r="W361" s="240"/>
    </row>
    <row r="362" spans="3:23" ht="15.75" customHeight="1">
      <c r="C362" s="241"/>
      <c r="E362" s="111"/>
      <c r="F362" s="111"/>
      <c r="K362" s="111"/>
      <c r="W362" s="240"/>
    </row>
    <row r="363" spans="3:23" ht="15.75" customHeight="1">
      <c r="C363" s="241"/>
      <c r="E363" s="111"/>
      <c r="F363" s="111"/>
      <c r="K363" s="111"/>
      <c r="W363" s="240"/>
    </row>
    <row r="364" spans="3:23" ht="15.75" customHeight="1">
      <c r="C364" s="241"/>
      <c r="E364" s="111"/>
      <c r="F364" s="111"/>
      <c r="K364" s="111"/>
      <c r="W364" s="240"/>
    </row>
    <row r="365" spans="3:23" ht="15.75" customHeight="1">
      <c r="C365" s="241"/>
      <c r="E365" s="111"/>
      <c r="F365" s="111"/>
      <c r="K365" s="111"/>
      <c r="W365" s="240"/>
    </row>
    <row r="366" spans="3:23" ht="15.75" customHeight="1">
      <c r="C366" s="241"/>
      <c r="E366" s="111"/>
      <c r="F366" s="111"/>
      <c r="K366" s="111"/>
      <c r="W366" s="240"/>
    </row>
    <row r="367" spans="3:23" ht="15.75" customHeight="1">
      <c r="C367" s="241"/>
      <c r="E367" s="111"/>
      <c r="F367" s="111"/>
      <c r="K367" s="111"/>
      <c r="W367" s="240"/>
    </row>
    <row r="368" spans="3:23" ht="15.75" customHeight="1">
      <c r="C368" s="241"/>
      <c r="E368" s="111"/>
      <c r="F368" s="111"/>
      <c r="K368" s="111"/>
      <c r="W368" s="240"/>
    </row>
    <row r="369" spans="3:23" ht="15.75" customHeight="1">
      <c r="C369" s="241"/>
      <c r="E369" s="111"/>
      <c r="F369" s="111"/>
      <c r="K369" s="111"/>
      <c r="W369" s="240"/>
    </row>
    <row r="370" spans="3:23" ht="15.75" customHeight="1">
      <c r="C370" s="241"/>
      <c r="E370" s="111"/>
      <c r="F370" s="111"/>
      <c r="K370" s="111"/>
      <c r="W370" s="240"/>
    </row>
    <row r="371" spans="3:23" ht="15.75" customHeight="1">
      <c r="C371" s="241"/>
      <c r="E371" s="111"/>
      <c r="F371" s="111"/>
      <c r="K371" s="111"/>
      <c r="W371" s="240"/>
    </row>
    <row r="372" spans="3:23" ht="15.75" customHeight="1">
      <c r="C372" s="241"/>
      <c r="E372" s="111"/>
      <c r="F372" s="111"/>
      <c r="K372" s="111"/>
      <c r="W372" s="240"/>
    </row>
    <row r="373" spans="3:23" ht="15.75" customHeight="1">
      <c r="C373" s="241"/>
      <c r="E373" s="111"/>
      <c r="F373" s="111"/>
      <c r="K373" s="111"/>
      <c r="W373" s="240"/>
    </row>
    <row r="374" spans="3:23" ht="15.75" customHeight="1">
      <c r="C374" s="241"/>
      <c r="E374" s="111"/>
      <c r="F374" s="111"/>
      <c r="K374" s="111"/>
      <c r="W374" s="240"/>
    </row>
    <row r="375" spans="3:23" ht="15.75" customHeight="1">
      <c r="C375" s="241"/>
      <c r="E375" s="111"/>
      <c r="F375" s="111"/>
      <c r="K375" s="111"/>
      <c r="W375" s="240"/>
    </row>
    <row r="376" spans="3:23" ht="15.75" customHeight="1">
      <c r="C376" s="241"/>
      <c r="E376" s="111"/>
      <c r="F376" s="111"/>
      <c r="K376" s="111"/>
      <c r="W376" s="240"/>
    </row>
    <row r="377" spans="3:23" ht="15.75" customHeight="1">
      <c r="C377" s="241"/>
      <c r="E377" s="111"/>
      <c r="F377" s="111"/>
      <c r="K377" s="111"/>
      <c r="W377" s="240"/>
    </row>
    <row r="378" spans="3:23" ht="15.75" customHeight="1">
      <c r="C378" s="241"/>
      <c r="E378" s="111"/>
      <c r="F378" s="111"/>
      <c r="K378" s="111"/>
      <c r="W378" s="240"/>
    </row>
    <row r="379" spans="3:23" ht="15.75" customHeight="1">
      <c r="C379" s="241"/>
      <c r="E379" s="111"/>
      <c r="F379" s="111"/>
      <c r="K379" s="111"/>
      <c r="W379" s="240"/>
    </row>
    <row r="380" spans="3:23" ht="15.75" customHeight="1">
      <c r="C380" s="241"/>
      <c r="E380" s="111"/>
      <c r="F380" s="111"/>
      <c r="K380" s="111"/>
      <c r="W380" s="240"/>
    </row>
    <row r="381" spans="3:23" ht="15.75" customHeight="1">
      <c r="C381" s="241"/>
      <c r="E381" s="111"/>
      <c r="F381" s="111"/>
      <c r="K381" s="111"/>
      <c r="W381" s="240"/>
    </row>
    <row r="382" spans="3:23" ht="15.75" customHeight="1">
      <c r="C382" s="241"/>
      <c r="E382" s="111"/>
      <c r="F382" s="111"/>
      <c r="K382" s="111"/>
      <c r="W382" s="240"/>
    </row>
    <row r="383" spans="3:23" ht="15.75" customHeight="1">
      <c r="C383" s="241"/>
      <c r="E383" s="111"/>
      <c r="F383" s="111"/>
      <c r="K383" s="111"/>
      <c r="W383" s="240"/>
    </row>
    <row r="384" spans="3:23" ht="15.75" customHeight="1">
      <c r="C384" s="241"/>
      <c r="E384" s="111"/>
      <c r="F384" s="111"/>
      <c r="K384" s="111"/>
      <c r="W384" s="240"/>
    </row>
    <row r="385" spans="3:23" ht="15.75" customHeight="1">
      <c r="C385" s="241"/>
      <c r="E385" s="111"/>
      <c r="F385" s="111"/>
      <c r="K385" s="111"/>
      <c r="W385" s="240"/>
    </row>
    <row r="386" spans="3:23" ht="15.75" customHeight="1">
      <c r="C386" s="241"/>
      <c r="E386" s="111"/>
      <c r="F386" s="111"/>
      <c r="K386" s="111"/>
      <c r="W386" s="240"/>
    </row>
    <row r="387" spans="3:23" ht="15.75" customHeight="1">
      <c r="C387" s="241"/>
      <c r="E387" s="111"/>
      <c r="F387" s="111"/>
      <c r="K387" s="111"/>
      <c r="W387" s="240"/>
    </row>
    <row r="388" spans="3:23" ht="15.75" customHeight="1">
      <c r="C388" s="241"/>
      <c r="E388" s="111"/>
      <c r="F388" s="111"/>
      <c r="K388" s="111"/>
      <c r="W388" s="240"/>
    </row>
    <row r="389" spans="3:23" ht="15.75" customHeight="1">
      <c r="C389" s="241"/>
      <c r="E389" s="111"/>
      <c r="F389" s="111"/>
      <c r="K389" s="111"/>
      <c r="W389" s="240"/>
    </row>
    <row r="390" spans="3:23" ht="15.75" customHeight="1">
      <c r="C390" s="241"/>
      <c r="E390" s="111"/>
      <c r="F390" s="111"/>
      <c r="K390" s="111"/>
      <c r="W390" s="240"/>
    </row>
    <row r="391" spans="3:23" ht="15.75" customHeight="1">
      <c r="C391" s="241"/>
      <c r="E391" s="111"/>
      <c r="F391" s="111"/>
      <c r="K391" s="111"/>
      <c r="W391" s="240"/>
    </row>
    <row r="392" spans="3:23" ht="15.75" customHeight="1">
      <c r="C392" s="241"/>
      <c r="E392" s="111"/>
      <c r="F392" s="111"/>
      <c r="K392" s="111"/>
      <c r="W392" s="240"/>
    </row>
    <row r="393" spans="3:23" ht="15.75" customHeight="1">
      <c r="C393" s="241"/>
      <c r="E393" s="111"/>
      <c r="F393" s="111"/>
      <c r="K393" s="111"/>
      <c r="W393" s="240"/>
    </row>
    <row r="394" spans="3:23" ht="15.75" customHeight="1">
      <c r="C394" s="241"/>
      <c r="E394" s="111"/>
      <c r="F394" s="111"/>
      <c r="K394" s="111"/>
      <c r="W394" s="240"/>
    </row>
    <row r="395" spans="3:23" ht="15.75" customHeight="1">
      <c r="C395" s="241"/>
      <c r="E395" s="111"/>
      <c r="F395" s="111"/>
      <c r="K395" s="111"/>
      <c r="W395" s="240"/>
    </row>
    <row r="396" spans="3:23" ht="15.75" customHeight="1">
      <c r="C396" s="241"/>
      <c r="E396" s="111"/>
      <c r="F396" s="111"/>
      <c r="K396" s="111"/>
      <c r="W396" s="240"/>
    </row>
    <row r="397" spans="3:23" ht="15.75" customHeight="1">
      <c r="C397" s="241"/>
      <c r="E397" s="111"/>
      <c r="F397" s="111"/>
      <c r="K397" s="111"/>
      <c r="W397" s="240"/>
    </row>
    <row r="398" spans="3:23" ht="15.75" customHeight="1">
      <c r="C398" s="241"/>
      <c r="E398" s="111"/>
      <c r="F398" s="111"/>
      <c r="K398" s="111"/>
      <c r="W398" s="240"/>
    </row>
    <row r="399" spans="3:23" ht="15.75" customHeight="1">
      <c r="C399" s="241"/>
      <c r="E399" s="111"/>
      <c r="F399" s="111"/>
      <c r="K399" s="111"/>
      <c r="W399" s="240"/>
    </row>
    <row r="400" spans="3:23" ht="15.75" customHeight="1">
      <c r="C400" s="241"/>
      <c r="E400" s="111"/>
      <c r="F400" s="111"/>
      <c r="K400" s="111"/>
      <c r="W400" s="240"/>
    </row>
    <row r="401" spans="3:23" ht="15.75" customHeight="1">
      <c r="C401" s="241"/>
      <c r="E401" s="111"/>
      <c r="F401" s="111"/>
      <c r="K401" s="111"/>
      <c r="W401" s="240"/>
    </row>
    <row r="402" spans="3:23" ht="15.75" customHeight="1">
      <c r="C402" s="241"/>
      <c r="E402" s="111"/>
      <c r="F402" s="111"/>
      <c r="K402" s="111"/>
      <c r="W402" s="240"/>
    </row>
    <row r="403" spans="3:23" ht="15.75" customHeight="1">
      <c r="C403" s="241"/>
      <c r="E403" s="111"/>
      <c r="F403" s="111"/>
      <c r="K403" s="111"/>
      <c r="W403" s="240"/>
    </row>
    <row r="404" spans="3:23" ht="15.75" customHeight="1">
      <c r="C404" s="241"/>
      <c r="E404" s="111"/>
      <c r="F404" s="111"/>
      <c r="K404" s="111"/>
      <c r="W404" s="240"/>
    </row>
    <row r="405" spans="3:23" ht="15.75" customHeight="1">
      <c r="C405" s="241"/>
      <c r="E405" s="111"/>
      <c r="F405" s="111"/>
      <c r="K405" s="111"/>
      <c r="W405" s="240"/>
    </row>
    <row r="406" spans="3:23" ht="15.75" customHeight="1">
      <c r="C406" s="241"/>
      <c r="E406" s="111"/>
      <c r="F406" s="111"/>
      <c r="K406" s="111"/>
      <c r="W406" s="240"/>
    </row>
    <row r="407" spans="3:23" ht="15.75" customHeight="1">
      <c r="C407" s="241"/>
      <c r="E407" s="111"/>
      <c r="F407" s="111"/>
      <c r="K407" s="111"/>
      <c r="W407" s="240"/>
    </row>
    <row r="408" spans="3:23" ht="15.75" customHeight="1">
      <c r="C408" s="241"/>
      <c r="E408" s="111"/>
      <c r="F408" s="111"/>
      <c r="K408" s="111"/>
      <c r="W408" s="240"/>
    </row>
    <row r="409" spans="3:23" ht="15.75" customHeight="1">
      <c r="C409" s="241"/>
      <c r="E409" s="111"/>
      <c r="F409" s="111"/>
      <c r="K409" s="111"/>
      <c r="W409" s="240"/>
    </row>
    <row r="410" spans="3:23" ht="15.75" customHeight="1">
      <c r="C410" s="241"/>
      <c r="E410" s="111"/>
      <c r="F410" s="111"/>
      <c r="K410" s="111"/>
      <c r="W410" s="240"/>
    </row>
    <row r="411" spans="3:23" ht="15.75" customHeight="1">
      <c r="C411" s="241"/>
      <c r="E411" s="111"/>
      <c r="F411" s="111"/>
      <c r="K411" s="111"/>
      <c r="W411" s="240"/>
    </row>
    <row r="412" spans="3:23" ht="15.75" customHeight="1">
      <c r="C412" s="241"/>
      <c r="E412" s="111"/>
      <c r="F412" s="111"/>
      <c r="K412" s="111"/>
      <c r="W412" s="240"/>
    </row>
    <row r="413" spans="3:23" ht="15.75" customHeight="1">
      <c r="C413" s="241"/>
      <c r="E413" s="111"/>
      <c r="F413" s="111"/>
      <c r="K413" s="111"/>
      <c r="W413" s="240"/>
    </row>
    <row r="414" spans="3:23" ht="15.75" customHeight="1">
      <c r="C414" s="241"/>
      <c r="E414" s="111"/>
      <c r="F414" s="111"/>
      <c r="K414" s="111"/>
      <c r="W414" s="240"/>
    </row>
    <row r="415" spans="3:23" ht="15.75" customHeight="1">
      <c r="C415" s="241"/>
      <c r="E415" s="111"/>
      <c r="F415" s="111"/>
      <c r="K415" s="111"/>
      <c r="W415" s="240"/>
    </row>
    <row r="416" spans="3:23" ht="15.75" customHeight="1">
      <c r="C416" s="241"/>
      <c r="E416" s="111"/>
      <c r="F416" s="111"/>
      <c r="K416" s="111"/>
      <c r="W416" s="240"/>
    </row>
    <row r="417" spans="3:23" ht="15.75" customHeight="1">
      <c r="C417" s="241"/>
      <c r="E417" s="111"/>
      <c r="F417" s="111"/>
      <c r="K417" s="111"/>
      <c r="W417" s="240"/>
    </row>
    <row r="418" spans="3:23" ht="15.75" customHeight="1">
      <c r="C418" s="241"/>
      <c r="E418" s="111"/>
      <c r="F418" s="111"/>
      <c r="K418" s="111"/>
      <c r="W418" s="240"/>
    </row>
    <row r="419" spans="3:23" ht="15.75" customHeight="1">
      <c r="C419" s="241"/>
      <c r="E419" s="111"/>
      <c r="F419" s="111"/>
      <c r="K419" s="111"/>
      <c r="W419" s="240"/>
    </row>
    <row r="420" spans="3:23" ht="15.75" customHeight="1">
      <c r="C420" s="241"/>
      <c r="E420" s="111"/>
      <c r="F420" s="111"/>
      <c r="K420" s="111"/>
      <c r="W420" s="240"/>
    </row>
    <row r="421" spans="3:23" ht="15.75" customHeight="1">
      <c r="C421" s="241"/>
      <c r="E421" s="111"/>
      <c r="F421" s="111"/>
      <c r="K421" s="111"/>
      <c r="W421" s="240"/>
    </row>
    <row r="422" spans="3:23" ht="15.75" customHeight="1">
      <c r="C422" s="241"/>
      <c r="E422" s="111"/>
      <c r="F422" s="111"/>
      <c r="K422" s="111"/>
      <c r="W422" s="240"/>
    </row>
    <row r="423" spans="3:23" ht="15.75" customHeight="1">
      <c r="C423" s="241"/>
      <c r="E423" s="111"/>
      <c r="F423" s="111"/>
      <c r="K423" s="111"/>
      <c r="W423" s="240"/>
    </row>
    <row r="424" spans="3:23" ht="15.75" customHeight="1">
      <c r="C424" s="241"/>
      <c r="E424" s="111"/>
      <c r="F424" s="111"/>
      <c r="K424" s="111"/>
      <c r="W424" s="240"/>
    </row>
    <row r="425" spans="3:23" ht="15.75" customHeight="1">
      <c r="C425" s="241"/>
      <c r="E425" s="111"/>
      <c r="F425" s="111"/>
      <c r="K425" s="111"/>
      <c r="W425" s="240"/>
    </row>
    <row r="426" spans="3:23" ht="15.75" customHeight="1">
      <c r="C426" s="241"/>
      <c r="E426" s="111"/>
      <c r="F426" s="111"/>
      <c r="K426" s="111"/>
      <c r="W426" s="240"/>
    </row>
    <row r="427" spans="3:23" ht="15.75" customHeight="1">
      <c r="C427" s="241"/>
      <c r="E427" s="111"/>
      <c r="F427" s="111"/>
      <c r="K427" s="111"/>
      <c r="W427" s="240"/>
    </row>
  </sheetData>
  <mergeCells count="20">
    <mergeCell ref="BF1:BH1"/>
    <mergeCell ref="BI1:BK1"/>
    <mergeCell ref="AN1:AP1"/>
    <mergeCell ref="AQ1:AS1"/>
    <mergeCell ref="AT1:AV1"/>
    <mergeCell ref="AW1:AY1"/>
    <mergeCell ref="AZ1:BB1"/>
    <mergeCell ref="BC1:BE1"/>
    <mergeCell ref="V1:X1"/>
    <mergeCell ref="Y1:AA1"/>
    <mergeCell ref="AB1:AD1"/>
    <mergeCell ref="AE1:AG1"/>
    <mergeCell ref="AH1:AJ1"/>
    <mergeCell ref="AK1:AM1"/>
    <mergeCell ref="C1:D1"/>
    <mergeCell ref="E1:H1"/>
    <mergeCell ref="I1:L1"/>
    <mergeCell ref="M1:O1"/>
    <mergeCell ref="P1:R1"/>
    <mergeCell ref="S1:U1"/>
  </mergeCells>
  <conditionalFormatting sqref="G3:H4 V3:X4 G6:H89 V6:X89 G92:G118 H92:H187 V92:X129 G120:G187 V131:X135 V141:X187">
    <cfRule type="cellIs" dxfId="24" priority="1" operator="between">
      <formula>"0%"</formula>
      <formula>"25%"</formula>
    </cfRule>
  </conditionalFormatting>
  <conditionalFormatting sqref="G3:H4 V3:X4 G6:H89 V6:X89 G92:G118 H92:H187 V92:X129 G120:G187 V131:X135 V141:X187">
    <cfRule type="cellIs" dxfId="23" priority="2" operator="between">
      <formula>"25.01%"</formula>
      <formula>"50%"</formula>
    </cfRule>
  </conditionalFormatting>
  <conditionalFormatting sqref="G3:H4 V3:X4 G6:H89 V6:X89 G92:G118 H92:H187 V92:X129 G120:G187 V131:X135 V141:X187">
    <cfRule type="cellIs" dxfId="22" priority="3" operator="between">
      <formula>"50.01%"</formula>
      <formula>"75%"</formula>
    </cfRule>
  </conditionalFormatting>
  <conditionalFormatting sqref="G3:H4 V3:X4 G6:H89 V6:X89 G92:G118 H92:H187 V92:X129 G120:G187 V131:X135 V141:X187">
    <cfRule type="cellIs" dxfId="21" priority="4" operator="between">
      <formula>"75.01%"</formula>
      <formula>"99.99%"</formula>
    </cfRule>
  </conditionalFormatting>
  <conditionalFormatting sqref="G3:H4 V3:X4 G6:H89 V6:X89 G92:G118 H92:H187 V92:X129 G120:G187 V131:X135 V141:X187">
    <cfRule type="cellIs" dxfId="20" priority="5" operator="greaterThanOrEqual">
      <formula>"100%"</formula>
    </cfRule>
  </conditionalFormatting>
  <conditionalFormatting sqref="V137:X139">
    <cfRule type="cellIs" dxfId="19" priority="6" operator="between">
      <formula>"0%"</formula>
      <formula>"25%"</formula>
    </cfRule>
  </conditionalFormatting>
  <conditionalFormatting sqref="V137:X139">
    <cfRule type="cellIs" dxfId="18" priority="7" operator="between">
      <formula>"25.01%"</formula>
      <formula>"50%"</formula>
    </cfRule>
  </conditionalFormatting>
  <conditionalFormatting sqref="V137:X139">
    <cfRule type="cellIs" dxfId="17" priority="8" operator="between">
      <formula>"50.01%"</formula>
      <formula>"75%"</formula>
    </cfRule>
  </conditionalFormatting>
  <conditionalFormatting sqref="V137:X139">
    <cfRule type="cellIs" dxfId="16" priority="9" operator="between">
      <formula>"75.01%"</formula>
      <formula>"99.99%"</formula>
    </cfRule>
  </conditionalFormatting>
  <conditionalFormatting sqref="V137:X139">
    <cfRule type="cellIs" dxfId="15" priority="10" operator="greaterThanOrEqual">
      <formula>"100%"</formula>
    </cfRule>
  </conditionalFormatting>
  <conditionalFormatting sqref="G90:H91 V90:X91">
    <cfRule type="cellIs" dxfId="14" priority="11" operator="between">
      <formula>"0%"</formula>
      <formula>"25%"</formula>
    </cfRule>
  </conditionalFormatting>
  <conditionalFormatting sqref="G90:H91 V90:X91">
    <cfRule type="cellIs" dxfId="13" priority="12" operator="between">
      <formula>"25.01%"</formula>
      <formula>"50%"</formula>
    </cfRule>
  </conditionalFormatting>
  <conditionalFormatting sqref="G90:H91 V90:X91">
    <cfRule type="cellIs" dxfId="12" priority="13" operator="between">
      <formula>"50.01%"</formula>
      <formula>"75%"</formula>
    </cfRule>
  </conditionalFormatting>
  <conditionalFormatting sqref="G90:H91 V90:X91">
    <cfRule type="cellIs" dxfId="11" priority="14" operator="between">
      <formula>"75.01%"</formula>
      <formula>"99.99%"</formula>
    </cfRule>
  </conditionalFormatting>
  <conditionalFormatting sqref="G90:H91 V90:X91">
    <cfRule type="cellIs" dxfId="10" priority="15" operator="greaterThanOrEqual">
      <formula>"100%"</formula>
    </cfRule>
  </conditionalFormatting>
  <conditionalFormatting sqref="G5:H5 V5:X5">
    <cfRule type="cellIs" dxfId="9" priority="16" operator="between">
      <formula>"0%"</formula>
      <formula>"25%"</formula>
    </cfRule>
  </conditionalFormatting>
  <conditionalFormatting sqref="G5:H5 V5:X5">
    <cfRule type="cellIs" dxfId="8" priority="17" operator="between">
      <formula>"25.01%"</formula>
      <formula>"50%"</formula>
    </cfRule>
  </conditionalFormatting>
  <conditionalFormatting sqref="G5:H5 V5:X5">
    <cfRule type="cellIs" dxfId="7" priority="18" operator="between">
      <formula>"50.01%"</formula>
      <formula>"75%"</formula>
    </cfRule>
  </conditionalFormatting>
  <conditionalFormatting sqref="G5:H5 V5:X5">
    <cfRule type="cellIs" dxfId="6" priority="19" operator="between">
      <formula>"75.01%"</formula>
      <formula>"99.99%"</formula>
    </cfRule>
  </conditionalFormatting>
  <conditionalFormatting sqref="G5:H5 V5:X5">
    <cfRule type="cellIs" dxfId="5" priority="20" operator="greaterThanOrEqual">
      <formula>"100%"</formula>
    </cfRule>
  </conditionalFormatting>
  <conditionalFormatting sqref="G69:H69 V69:X69">
    <cfRule type="cellIs" dxfId="4" priority="21" operator="between">
      <formula>"0%"</formula>
      <formula>"25%"</formula>
    </cfRule>
  </conditionalFormatting>
  <conditionalFormatting sqref="G69:H69 V69:X69">
    <cfRule type="cellIs" dxfId="3" priority="22" operator="between">
      <formula>"25.01%"</formula>
      <formula>"50%"</formula>
    </cfRule>
  </conditionalFormatting>
  <conditionalFormatting sqref="G69:H69 V69:X69">
    <cfRule type="cellIs" dxfId="2" priority="23" operator="between">
      <formula>"50.01%"</formula>
      <formula>"75%"</formula>
    </cfRule>
  </conditionalFormatting>
  <conditionalFormatting sqref="G69:H69 V69:X69">
    <cfRule type="cellIs" dxfId="1" priority="24" operator="between">
      <formula>"75.01%"</formula>
      <formula>"99.99%"</formula>
    </cfRule>
  </conditionalFormatting>
  <conditionalFormatting sqref="G69:H69 V69:X69">
    <cfRule type="cellIs" dxfId="0" priority="25" operator="greaterThanOrEqual">
      <formula>"100%"</formula>
    </cfRule>
  </conditionalFormatting>
  <pageMargins left="0.78749999999999998" right="0.78749999999999998" top="0.51180555555555496" bottom="0.51180555555555496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AcumuladoMar2022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Setor Contabil</dc:creator>
  <cp:lastModifiedBy>Setor Contabil</cp:lastModifiedBy>
  <dcterms:created xsi:type="dcterms:W3CDTF">2022-04-26T17:30:01Z</dcterms:created>
  <dcterms:modified xsi:type="dcterms:W3CDTF">2022-04-26T17:31:14Z</dcterms:modified>
</cp:coreProperties>
</file>